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20" windowWidth="15480" windowHeight="10848"/>
  </bookViews>
  <sheets>
    <sheet name="Trilling" sheetId="5" r:id="rId1"/>
    <sheet name="Golf" sheetId="6" r:id="rId2"/>
    <sheet name="Schrodinger" sheetId="7" r:id="rId3"/>
    <sheet name="Quantum Box" sheetId="10" r:id="rId4"/>
    <sheet name="Overstap" sheetId="13" r:id="rId5"/>
    <sheet name="Algemeen" sheetId="12" r:id="rId6"/>
    <sheet name="Hypothetical" sheetId="11" r:id="rId7"/>
  </sheets>
  <definedNames>
    <definedName name="solver_adj" localSheetId="3" hidden="1">'Quantum Box'!$Y$225:$Y$227</definedName>
    <definedName name="solver_cvg" localSheetId="3" hidden="1">0.0001</definedName>
    <definedName name="solver_drv" localSheetId="3" hidden="1">1</definedName>
    <definedName name="solver_est" localSheetId="3" hidden="1">1</definedName>
    <definedName name="solver_itr" localSheetId="3" hidden="1">100</definedName>
    <definedName name="solver_lhs1" localSheetId="3" hidden="1">'Quantum Box'!$W$231</definedName>
    <definedName name="solver_lin" localSheetId="3" hidden="1">2</definedName>
    <definedName name="solver_neg" localSheetId="3" hidden="1">2</definedName>
    <definedName name="solver_num" localSheetId="3" hidden="1">1</definedName>
    <definedName name="solver_nwt" localSheetId="3" hidden="1">1</definedName>
    <definedName name="solver_opt" localSheetId="3" hidden="1">'Quantum Box'!$Y$231</definedName>
    <definedName name="solver_pre" localSheetId="3" hidden="1">0.000001</definedName>
    <definedName name="solver_rel1" localSheetId="3" hidden="1">2</definedName>
    <definedName name="solver_rhs1" localSheetId="3" hidden="1">'Quantum Box'!$X$231</definedName>
    <definedName name="solver_scl" localSheetId="3" hidden="1">2</definedName>
    <definedName name="solver_sho" localSheetId="3" hidden="1">2</definedName>
    <definedName name="solver_tim" localSheetId="3" hidden="1">100</definedName>
    <definedName name="solver_tol" localSheetId="3" hidden="1">0.05</definedName>
    <definedName name="solver_typ" localSheetId="3" hidden="1">2</definedName>
    <definedName name="solver_val" localSheetId="3" hidden="1">0</definedName>
  </definedNames>
  <calcPr calcId="125725"/>
</workbook>
</file>

<file path=xl/calcChain.xml><?xml version="1.0" encoding="utf-8"?>
<calcChain xmlns="http://schemas.openxmlformats.org/spreadsheetml/2006/main">
  <c r="I16" i="13"/>
  <c r="H16"/>
  <c r="G16"/>
  <c r="F16"/>
  <c r="E16"/>
  <c r="D16"/>
  <c r="C16"/>
  <c r="B17"/>
  <c r="H17" s="1"/>
  <c r="X223" i="10"/>
  <c r="X222"/>
  <c r="X221"/>
  <c r="X220"/>
  <c r="X219"/>
  <c r="Y223"/>
  <c r="Y222"/>
  <c r="Y221"/>
  <c r="Y220"/>
  <c r="Y219"/>
  <c r="S222"/>
  <c r="S221"/>
  <c r="S220"/>
  <c r="W223"/>
  <c r="W222"/>
  <c r="W221"/>
  <c r="W220"/>
  <c r="W219"/>
  <c r="Q219"/>
  <c r="S219" s="1"/>
  <c r="J195"/>
  <c r="I195"/>
  <c r="H195"/>
  <c r="G195"/>
  <c r="B195"/>
  <c r="C195" s="1"/>
  <c r="A196"/>
  <c r="B196" s="1"/>
  <c r="G120"/>
  <c r="B530"/>
  <c r="R565"/>
  <c r="R563"/>
  <c r="R561"/>
  <c r="R559"/>
  <c r="Q564"/>
  <c r="Q562"/>
  <c r="Q560"/>
  <c r="Q558"/>
  <c r="Q556"/>
  <c r="Q554"/>
  <c r="Q552"/>
  <c r="H139" s="1"/>
  <c r="Q550"/>
  <c r="H137" s="1"/>
  <c r="Q548"/>
  <c r="H135" s="1"/>
  <c r="Q546"/>
  <c r="H133" s="1"/>
  <c r="Q544"/>
  <c r="H131" s="1"/>
  <c r="Q542"/>
  <c r="H129" s="1"/>
  <c r="Q540"/>
  <c r="H127" s="1"/>
  <c r="Q538"/>
  <c r="H125" s="1"/>
  <c r="Q536"/>
  <c r="H123" s="1"/>
  <c r="R557"/>
  <c r="R555"/>
  <c r="R553"/>
  <c r="K140" s="1"/>
  <c r="R551"/>
  <c r="I138" s="1"/>
  <c r="R549"/>
  <c r="I136" s="1"/>
  <c r="R547"/>
  <c r="I134" s="1"/>
  <c r="R545"/>
  <c r="I132" s="1"/>
  <c r="R543"/>
  <c r="I130" s="1"/>
  <c r="R541"/>
  <c r="I128" s="1"/>
  <c r="R539"/>
  <c r="I126" s="1"/>
  <c r="R537"/>
  <c r="I124" s="1"/>
  <c r="R535"/>
  <c r="I122" s="1"/>
  <c r="R533"/>
  <c r="I120" s="1"/>
  <c r="Q534"/>
  <c r="H121" s="1"/>
  <c r="P534"/>
  <c r="G121" s="1"/>
  <c r="T534"/>
  <c r="T535" s="1"/>
  <c r="J529"/>
  <c r="M534"/>
  <c r="M535" s="1"/>
  <c r="M536" s="1"/>
  <c r="M537" s="1"/>
  <c r="M538" s="1"/>
  <c r="M539" s="1"/>
  <c r="M540" s="1"/>
  <c r="M541" s="1"/>
  <c r="M542" s="1"/>
  <c r="M543" s="1"/>
  <c r="M544" s="1"/>
  <c r="M545" s="1"/>
  <c r="M546" s="1"/>
  <c r="M547" s="1"/>
  <c r="M548" s="1"/>
  <c r="M549" s="1"/>
  <c r="M550" s="1"/>
  <c r="M551" s="1"/>
  <c r="M552" s="1"/>
  <c r="M553" s="1"/>
  <c r="M554" s="1"/>
  <c r="M555" s="1"/>
  <c r="M556" s="1"/>
  <c r="M557" s="1"/>
  <c r="M558" s="1"/>
  <c r="M559" s="1"/>
  <c r="M560" s="1"/>
  <c r="M561" s="1"/>
  <c r="M562" s="1"/>
  <c r="M563" s="1"/>
  <c r="M564" s="1"/>
  <c r="M565" s="1"/>
  <c r="B531"/>
  <c r="A533" s="1"/>
  <c r="B18" i="13" l="1"/>
  <c r="I18" s="1"/>
  <c r="G17"/>
  <c r="F17"/>
  <c r="E17"/>
  <c r="D17"/>
  <c r="E18"/>
  <c r="C17"/>
  <c r="I17"/>
  <c r="Z223" i="10"/>
  <c r="Z222"/>
  <c r="W231"/>
  <c r="Z219"/>
  <c r="Z221"/>
  <c r="Z220"/>
  <c r="X231"/>
  <c r="Y231"/>
  <c r="D196"/>
  <c r="I196"/>
  <c r="H196"/>
  <c r="A197"/>
  <c r="A198" s="1"/>
  <c r="A199" s="1"/>
  <c r="A200" s="1"/>
  <c r="A201" s="1"/>
  <c r="A202" s="1"/>
  <c r="A203" s="1"/>
  <c r="A204" s="1"/>
  <c r="I204" s="1"/>
  <c r="E196"/>
  <c r="C196"/>
  <c r="G196"/>
  <c r="F195"/>
  <c r="E195"/>
  <c r="D195"/>
  <c r="F196"/>
  <c r="J196"/>
  <c r="P535"/>
  <c r="G122" s="1"/>
  <c r="T536"/>
  <c r="B533"/>
  <c r="A534"/>
  <c r="D533"/>
  <c r="C533"/>
  <c r="G18" i="13" l="1"/>
  <c r="B19"/>
  <c r="D19" s="1"/>
  <c r="D18"/>
  <c r="C18"/>
  <c r="H18"/>
  <c r="F18"/>
  <c r="H19"/>
  <c r="J203" i="10"/>
  <c r="B197"/>
  <c r="C197" s="1"/>
  <c r="H202"/>
  <c r="B199"/>
  <c r="F199" s="1"/>
  <c r="B198"/>
  <c r="E198" s="1"/>
  <c r="G201"/>
  <c r="J198"/>
  <c r="G204"/>
  <c r="J200"/>
  <c r="I202"/>
  <c r="H197"/>
  <c r="H198"/>
  <c r="G197"/>
  <c r="H200"/>
  <c r="G199"/>
  <c r="B204"/>
  <c r="H204"/>
  <c r="J202"/>
  <c r="G203"/>
  <c r="H199"/>
  <c r="I197"/>
  <c r="B202"/>
  <c r="D202" s="1"/>
  <c r="J204"/>
  <c r="B203"/>
  <c r="D203" s="1"/>
  <c r="H201"/>
  <c r="I199"/>
  <c r="J197"/>
  <c r="G198"/>
  <c r="B201"/>
  <c r="F201" s="1"/>
  <c r="I198"/>
  <c r="H203"/>
  <c r="I201"/>
  <c r="J199"/>
  <c r="G200"/>
  <c r="B200"/>
  <c r="E200" s="1"/>
  <c r="I200"/>
  <c r="I203"/>
  <c r="J201"/>
  <c r="G202"/>
  <c r="P536"/>
  <c r="P537" s="1"/>
  <c r="G124" s="1"/>
  <c r="T537"/>
  <c r="C534"/>
  <c r="B534"/>
  <c r="F533"/>
  <c r="E533"/>
  <c r="D534"/>
  <c r="A535"/>
  <c r="C535" s="1"/>
  <c r="I19" i="13" l="1"/>
  <c r="C19"/>
  <c r="G19"/>
  <c r="B20"/>
  <c r="H20" s="1"/>
  <c r="F19"/>
  <c r="E19"/>
  <c r="F20"/>
  <c r="B21"/>
  <c r="D20"/>
  <c r="E20"/>
  <c r="D198" i="10"/>
  <c r="E197"/>
  <c r="D197"/>
  <c r="F197"/>
  <c r="F203"/>
  <c r="F198"/>
  <c r="C199"/>
  <c r="C203"/>
  <c r="D199"/>
  <c r="C198"/>
  <c r="E199"/>
  <c r="F202"/>
  <c r="C204"/>
  <c r="F204"/>
  <c r="D204"/>
  <c r="E204"/>
  <c r="D200"/>
  <c r="E201"/>
  <c r="D201"/>
  <c r="C201"/>
  <c r="E202"/>
  <c r="C202"/>
  <c r="C200"/>
  <c r="F200"/>
  <c r="E203"/>
  <c r="P538"/>
  <c r="P539" s="1"/>
  <c r="G126" s="1"/>
  <c r="G123"/>
  <c r="K533"/>
  <c r="E534"/>
  <c r="J534" s="1"/>
  <c r="T538"/>
  <c r="F534"/>
  <c r="D535"/>
  <c r="J533"/>
  <c r="A536"/>
  <c r="A537" s="1"/>
  <c r="B535"/>
  <c r="G20" i="13" l="1"/>
  <c r="I20"/>
  <c r="C20"/>
  <c r="D21"/>
  <c r="C21"/>
  <c r="I21"/>
  <c r="H21"/>
  <c r="G21"/>
  <c r="F21"/>
  <c r="B22"/>
  <c r="E21"/>
  <c r="G125" i="10"/>
  <c r="F535"/>
  <c r="H535" s="1"/>
  <c r="P540"/>
  <c r="G127" s="1"/>
  <c r="B536"/>
  <c r="C536"/>
  <c r="G534"/>
  <c r="H534"/>
  <c r="K534"/>
  <c r="T539"/>
  <c r="D537"/>
  <c r="D536"/>
  <c r="E535"/>
  <c r="B537"/>
  <c r="A538"/>
  <c r="C537"/>
  <c r="C22" i="13" l="1"/>
  <c r="B23"/>
  <c r="G22"/>
  <c r="F22"/>
  <c r="E22"/>
  <c r="D22"/>
  <c r="I22"/>
  <c r="H22"/>
  <c r="K535" i="10"/>
  <c r="P541"/>
  <c r="P542" s="1"/>
  <c r="E536"/>
  <c r="J536" s="1"/>
  <c r="F536"/>
  <c r="K536" s="1"/>
  <c r="I534"/>
  <c r="I533"/>
  <c r="T540"/>
  <c r="D538"/>
  <c r="G535"/>
  <c r="J535"/>
  <c r="F537"/>
  <c r="E537"/>
  <c r="C538"/>
  <c r="B538"/>
  <c r="A539"/>
  <c r="D23" i="13" l="1"/>
  <c r="C23"/>
  <c r="B24"/>
  <c r="I23"/>
  <c r="H23"/>
  <c r="G23"/>
  <c r="F23"/>
  <c r="E23"/>
  <c r="G128" i="10"/>
  <c r="G536"/>
  <c r="P543"/>
  <c r="G129"/>
  <c r="H536"/>
  <c r="H537"/>
  <c r="K537"/>
  <c r="I535"/>
  <c r="T541"/>
  <c r="D539"/>
  <c r="G537"/>
  <c r="J537"/>
  <c r="E538"/>
  <c r="F538"/>
  <c r="C539"/>
  <c r="B539"/>
  <c r="A540"/>
  <c r="E24" i="13" l="1"/>
  <c r="D24"/>
  <c r="C24"/>
  <c r="I24"/>
  <c r="H24"/>
  <c r="G24"/>
  <c r="F24"/>
  <c r="B25"/>
  <c r="I536" i="10"/>
  <c r="P544"/>
  <c r="G130"/>
  <c r="I537"/>
  <c r="H538"/>
  <c r="K538"/>
  <c r="T542"/>
  <c r="D540"/>
  <c r="G538"/>
  <c r="J538"/>
  <c r="E539"/>
  <c r="F539"/>
  <c r="A541"/>
  <c r="C540"/>
  <c r="B540"/>
  <c r="F25" i="13" l="1"/>
  <c r="E25"/>
  <c r="D25"/>
  <c r="C25"/>
  <c r="I25"/>
  <c r="H25"/>
  <c r="G25"/>
  <c r="B26"/>
  <c r="P545" i="10"/>
  <c r="G131"/>
  <c r="I538"/>
  <c r="H539"/>
  <c r="K539"/>
  <c r="T543"/>
  <c r="G539"/>
  <c r="J539"/>
  <c r="D541"/>
  <c r="E540"/>
  <c r="F540"/>
  <c r="A542"/>
  <c r="C541"/>
  <c r="B541"/>
  <c r="G26" i="13" l="1"/>
  <c r="F26"/>
  <c r="E26"/>
  <c r="C26"/>
  <c r="I26"/>
  <c r="H26"/>
  <c r="D26"/>
  <c r="P546" i="10"/>
  <c r="G132"/>
  <c r="H540"/>
  <c r="K540"/>
  <c r="I539"/>
  <c r="T544"/>
  <c r="D542"/>
  <c r="G540"/>
  <c r="J540"/>
  <c r="F541"/>
  <c r="E541"/>
  <c r="A543"/>
  <c r="B542"/>
  <c r="C542"/>
  <c r="P547" l="1"/>
  <c r="G133"/>
  <c r="H541"/>
  <c r="K541"/>
  <c r="I540"/>
  <c r="T545"/>
  <c r="G541"/>
  <c r="J541"/>
  <c r="D543"/>
  <c r="E542"/>
  <c r="F542"/>
  <c r="A544"/>
  <c r="B543"/>
  <c r="C543"/>
  <c r="P548" l="1"/>
  <c r="G134"/>
  <c r="I541"/>
  <c r="H542"/>
  <c r="K542"/>
  <c r="T546"/>
  <c r="D544"/>
  <c r="G542"/>
  <c r="J542"/>
  <c r="E543"/>
  <c r="F543"/>
  <c r="A545"/>
  <c r="B544"/>
  <c r="C544"/>
  <c r="P549" l="1"/>
  <c r="G135"/>
  <c r="I542"/>
  <c r="H543"/>
  <c r="K543"/>
  <c r="T547"/>
  <c r="D545"/>
  <c r="G543"/>
  <c r="J543"/>
  <c r="E544"/>
  <c r="F544"/>
  <c r="A546"/>
  <c r="B545"/>
  <c r="C545"/>
  <c r="I543" l="1"/>
  <c r="P550"/>
  <c r="G136"/>
  <c r="H544"/>
  <c r="K544"/>
  <c r="T548"/>
  <c r="D546"/>
  <c r="G544"/>
  <c r="J544"/>
  <c r="F545"/>
  <c r="E545"/>
  <c r="A547"/>
  <c r="C546"/>
  <c r="B546"/>
  <c r="I544" l="1"/>
  <c r="P551"/>
  <c r="G137"/>
  <c r="H545"/>
  <c r="K545"/>
  <c r="T549"/>
  <c r="T550" s="1"/>
  <c r="T551" s="1"/>
  <c r="T552" s="1"/>
  <c r="T553" s="1"/>
  <c r="T554" s="1"/>
  <c r="T555" s="1"/>
  <c r="T556" s="1"/>
  <c r="T557" s="1"/>
  <c r="T558" s="1"/>
  <c r="T559" s="1"/>
  <c r="T560" s="1"/>
  <c r="T561" s="1"/>
  <c r="T562" s="1"/>
  <c r="T563" s="1"/>
  <c r="D547"/>
  <c r="G545"/>
  <c r="J545"/>
  <c r="E546"/>
  <c r="F546"/>
  <c r="A548"/>
  <c r="C547"/>
  <c r="B547"/>
  <c r="I545" l="1"/>
  <c r="P552"/>
  <c r="G138"/>
  <c r="H546"/>
  <c r="K546"/>
  <c r="G546"/>
  <c r="J546"/>
  <c r="D548"/>
  <c r="E547"/>
  <c r="F547"/>
  <c r="A549"/>
  <c r="C548"/>
  <c r="B548"/>
  <c r="I546" l="1"/>
  <c r="P553"/>
  <c r="P554" s="1"/>
  <c r="P555" s="1"/>
  <c r="P556" s="1"/>
  <c r="P557" s="1"/>
  <c r="P558" s="1"/>
  <c r="P559" s="1"/>
  <c r="P560" s="1"/>
  <c r="P561" s="1"/>
  <c r="P562" s="1"/>
  <c r="P563" s="1"/>
  <c r="P564" s="1"/>
  <c r="P565" s="1"/>
  <c r="G139"/>
  <c r="H547"/>
  <c r="K547"/>
  <c r="D549"/>
  <c r="G547"/>
  <c r="J547"/>
  <c r="E548"/>
  <c r="F548"/>
  <c r="A550"/>
  <c r="C549"/>
  <c r="B549"/>
  <c r="I547" l="1"/>
  <c r="H548"/>
  <c r="K548"/>
  <c r="G548"/>
  <c r="J548"/>
  <c r="D550"/>
  <c r="F549"/>
  <c r="E549"/>
  <c r="A551"/>
  <c r="B550"/>
  <c r="C550"/>
  <c r="I548" l="1"/>
  <c r="H549"/>
  <c r="K549"/>
  <c r="D551"/>
  <c r="G549"/>
  <c r="J549"/>
  <c r="E550"/>
  <c r="F550"/>
  <c r="A552"/>
  <c r="B551"/>
  <c r="C551"/>
  <c r="I549" l="1"/>
  <c r="H550"/>
  <c r="K550"/>
  <c r="G550"/>
  <c r="J550"/>
  <c r="D552"/>
  <c r="E551"/>
  <c r="F551"/>
  <c r="A553"/>
  <c r="B552"/>
  <c r="C552"/>
  <c r="I550" l="1"/>
  <c r="H551"/>
  <c r="I551" s="1"/>
  <c r="K551"/>
  <c r="D553"/>
  <c r="G551"/>
  <c r="J551"/>
  <c r="E552"/>
  <c r="F552"/>
  <c r="A554"/>
  <c r="B553"/>
  <c r="C553"/>
  <c r="H552" l="1"/>
  <c r="K552"/>
  <c r="G552"/>
  <c r="J552"/>
  <c r="D554"/>
  <c r="F553"/>
  <c r="E553"/>
  <c r="A555"/>
  <c r="C554"/>
  <c r="B554"/>
  <c r="I552" l="1"/>
  <c r="H553"/>
  <c r="K553"/>
  <c r="D555"/>
  <c r="G553"/>
  <c r="J553"/>
  <c r="E554"/>
  <c r="F554"/>
  <c r="A556"/>
  <c r="C555"/>
  <c r="B555"/>
  <c r="I553" l="1"/>
  <c r="H554"/>
  <c r="K554"/>
  <c r="D556"/>
  <c r="G554"/>
  <c r="J554"/>
  <c r="E555"/>
  <c r="F555"/>
  <c r="A557"/>
  <c r="C556"/>
  <c r="B556"/>
  <c r="I554" l="1"/>
  <c r="H555"/>
  <c r="K555"/>
  <c r="D557"/>
  <c r="G555"/>
  <c r="J555"/>
  <c r="E556"/>
  <c r="F556"/>
  <c r="A558"/>
  <c r="C557"/>
  <c r="B557"/>
  <c r="I555" l="1"/>
  <c r="H556"/>
  <c r="K556"/>
  <c r="G556"/>
  <c r="J556"/>
  <c r="D558"/>
  <c r="F557"/>
  <c r="E557"/>
  <c r="A559"/>
  <c r="B558"/>
  <c r="C558"/>
  <c r="I556" l="1"/>
  <c r="H557"/>
  <c r="K557"/>
  <c r="D559"/>
  <c r="G557"/>
  <c r="J557"/>
  <c r="E558"/>
  <c r="F558"/>
  <c r="A560"/>
  <c r="B559"/>
  <c r="C559"/>
  <c r="I557" l="1"/>
  <c r="H558"/>
  <c r="K558"/>
  <c r="D560"/>
  <c r="G558"/>
  <c r="J558"/>
  <c r="E559"/>
  <c r="F559"/>
  <c r="A561"/>
  <c r="B560"/>
  <c r="C560"/>
  <c r="I558" l="1"/>
  <c r="H559"/>
  <c r="I559" s="1"/>
  <c r="K559"/>
  <c r="D561"/>
  <c r="G559"/>
  <c r="J559"/>
  <c r="F560"/>
  <c r="E560"/>
  <c r="A562"/>
  <c r="B561"/>
  <c r="C561"/>
  <c r="H560" l="1"/>
  <c r="K560"/>
  <c r="D562"/>
  <c r="G560"/>
  <c r="J560"/>
  <c r="F561"/>
  <c r="E561"/>
  <c r="A563"/>
  <c r="C562"/>
  <c r="B562"/>
  <c r="I560" l="1"/>
  <c r="H561"/>
  <c r="K561"/>
  <c r="D563"/>
  <c r="G561"/>
  <c r="J561"/>
  <c r="E562"/>
  <c r="F562"/>
  <c r="A564"/>
  <c r="C563"/>
  <c r="B563"/>
  <c r="I561" l="1"/>
  <c r="H562"/>
  <c r="K562"/>
  <c r="G562"/>
  <c r="J562"/>
  <c r="B564"/>
  <c r="D564"/>
  <c r="A565"/>
  <c r="E563"/>
  <c r="F563"/>
  <c r="K563" s="1"/>
  <c r="C564"/>
  <c r="I562" l="1"/>
  <c r="J563"/>
  <c r="E564"/>
  <c r="A566"/>
  <c r="C565"/>
  <c r="D565"/>
  <c r="B565"/>
  <c r="F564"/>
  <c r="G563"/>
  <c r="H563"/>
  <c r="J564" l="1"/>
  <c r="I563"/>
  <c r="H564"/>
  <c r="K564"/>
  <c r="G564"/>
  <c r="F565"/>
  <c r="D566"/>
  <c r="A567"/>
  <c r="C566"/>
  <c r="B566"/>
  <c r="E565"/>
  <c r="I564" l="1"/>
  <c r="H565"/>
  <c r="K565"/>
  <c r="G565"/>
  <c r="J565"/>
  <c r="F566"/>
  <c r="E566"/>
  <c r="G566" s="1"/>
  <c r="D567"/>
  <c r="A568"/>
  <c r="B567"/>
  <c r="C567"/>
  <c r="I565" l="1"/>
  <c r="K566"/>
  <c r="H566"/>
  <c r="I566" s="1"/>
  <c r="J566"/>
  <c r="F567"/>
  <c r="D568"/>
  <c r="A569"/>
  <c r="C568"/>
  <c r="B568"/>
  <c r="E567"/>
  <c r="H567" l="1"/>
  <c r="K567"/>
  <c r="G567"/>
  <c r="J567"/>
  <c r="F568"/>
  <c r="E568"/>
  <c r="D569"/>
  <c r="C569"/>
  <c r="B569"/>
  <c r="A570"/>
  <c r="I567" l="1"/>
  <c r="H568"/>
  <c r="K568"/>
  <c r="E569"/>
  <c r="G569" s="1"/>
  <c r="G568"/>
  <c r="J568"/>
  <c r="F569"/>
  <c r="D570"/>
  <c r="B570"/>
  <c r="C570"/>
  <c r="A571"/>
  <c r="I568" l="1"/>
  <c r="J569"/>
  <c r="H569"/>
  <c r="I569" s="1"/>
  <c r="K569"/>
  <c r="F570"/>
  <c r="D571"/>
  <c r="A572"/>
  <c r="C571"/>
  <c r="B571"/>
  <c r="E570"/>
  <c r="H570" l="1"/>
  <c r="I570" s="1"/>
  <c r="K570"/>
  <c r="G570"/>
  <c r="J570"/>
  <c r="F571"/>
  <c r="E571"/>
  <c r="D572"/>
  <c r="B572"/>
  <c r="A573"/>
  <c r="C572"/>
  <c r="K571" l="1"/>
  <c r="H571"/>
  <c r="G571"/>
  <c r="J571"/>
  <c r="F572"/>
  <c r="D573"/>
  <c r="B573"/>
  <c r="C573"/>
  <c r="A574"/>
  <c r="E572"/>
  <c r="I571" l="1"/>
  <c r="H572"/>
  <c r="I572" s="1"/>
  <c r="K572"/>
  <c r="G572"/>
  <c r="J572"/>
  <c r="D574"/>
  <c r="C574"/>
  <c r="B574"/>
  <c r="A575"/>
  <c r="E573"/>
  <c r="F573"/>
  <c r="H573" l="1"/>
  <c r="I573" s="1"/>
  <c r="K573"/>
  <c r="G573"/>
  <c r="J573"/>
  <c r="D575"/>
  <c r="C575"/>
  <c r="B575"/>
  <c r="A576"/>
  <c r="F574"/>
  <c r="E574"/>
  <c r="H574" l="1"/>
  <c r="I574" s="1"/>
  <c r="K574"/>
  <c r="G574"/>
  <c r="J574"/>
  <c r="E575"/>
  <c r="F575"/>
  <c r="D576"/>
  <c r="B576"/>
  <c r="A577"/>
  <c r="C576"/>
  <c r="H575" l="1"/>
  <c r="K575"/>
  <c r="G575"/>
  <c r="J575"/>
  <c r="F576"/>
  <c r="D577"/>
  <c r="C577"/>
  <c r="B577"/>
  <c r="A578"/>
  <c r="E576"/>
  <c r="I575" l="1"/>
  <c r="H576"/>
  <c r="I576" s="1"/>
  <c r="K576"/>
  <c r="G576"/>
  <c r="J576"/>
  <c r="F577"/>
  <c r="E577"/>
  <c r="D578"/>
  <c r="C578"/>
  <c r="B578"/>
  <c r="A579"/>
  <c r="H577" l="1"/>
  <c r="I577" s="1"/>
  <c r="K577"/>
  <c r="F578"/>
  <c r="G577"/>
  <c r="J577"/>
  <c r="E578"/>
  <c r="D579"/>
  <c r="C579"/>
  <c r="B579"/>
  <c r="A580"/>
  <c r="H578" l="1"/>
  <c r="I578" s="1"/>
  <c r="K578"/>
  <c r="F579"/>
  <c r="G578"/>
  <c r="J578"/>
  <c r="E579"/>
  <c r="D580"/>
  <c r="A581"/>
  <c r="C580"/>
  <c r="B580"/>
  <c r="H579" l="1"/>
  <c r="I579" s="1"/>
  <c r="K579"/>
  <c r="E580"/>
  <c r="G579"/>
  <c r="J579"/>
  <c r="F580"/>
  <c r="D581"/>
  <c r="B581"/>
  <c r="A582"/>
  <c r="C581"/>
  <c r="J580" l="1"/>
  <c r="G580"/>
  <c r="H580"/>
  <c r="K580"/>
  <c r="F581"/>
  <c r="E581"/>
  <c r="D582"/>
  <c r="C582"/>
  <c r="B582"/>
  <c r="A583"/>
  <c r="I580" l="1"/>
  <c r="H581"/>
  <c r="I581" s="1"/>
  <c r="K581"/>
  <c r="G581"/>
  <c r="J581"/>
  <c r="F582"/>
  <c r="E582"/>
  <c r="D583"/>
  <c r="C583"/>
  <c r="B583"/>
  <c r="A584"/>
  <c r="H582" l="1"/>
  <c r="K582"/>
  <c r="G582"/>
  <c r="J582"/>
  <c r="F583"/>
  <c r="E583"/>
  <c r="D584"/>
  <c r="C584"/>
  <c r="B584"/>
  <c r="A585"/>
  <c r="I582" l="1"/>
  <c r="H583"/>
  <c r="K583"/>
  <c r="G583"/>
  <c r="J583"/>
  <c r="F584"/>
  <c r="E584"/>
  <c r="D585"/>
  <c r="A586"/>
  <c r="C585"/>
  <c r="B585"/>
  <c r="I583" l="1"/>
  <c r="H584"/>
  <c r="I584" s="1"/>
  <c r="K584"/>
  <c r="G584"/>
  <c r="J584"/>
  <c r="F585"/>
  <c r="E585"/>
  <c r="D586"/>
  <c r="A587"/>
  <c r="B586"/>
  <c r="C586"/>
  <c r="H585" l="1"/>
  <c r="I585" s="1"/>
  <c r="K585"/>
  <c r="G585"/>
  <c r="J585"/>
  <c r="F586"/>
  <c r="E586"/>
  <c r="B587"/>
  <c r="D587"/>
  <c r="A588"/>
  <c r="C587"/>
  <c r="H586" l="1"/>
  <c r="K586"/>
  <c r="G586"/>
  <c r="J586"/>
  <c r="E587"/>
  <c r="D588"/>
  <c r="B588"/>
  <c r="A589"/>
  <c r="C588"/>
  <c r="F587"/>
  <c r="I586" l="1"/>
  <c r="H587"/>
  <c r="K587"/>
  <c r="G587"/>
  <c r="J587"/>
  <c r="F588"/>
  <c r="D589"/>
  <c r="B589"/>
  <c r="C589"/>
  <c r="A590"/>
  <c r="E588"/>
  <c r="I587" l="1"/>
  <c r="H588"/>
  <c r="I588" s="1"/>
  <c r="K588"/>
  <c r="G588"/>
  <c r="J588"/>
  <c r="F589"/>
  <c r="D590"/>
  <c r="C590"/>
  <c r="A591"/>
  <c r="B590"/>
  <c r="E589"/>
  <c r="H589" l="1"/>
  <c r="K589"/>
  <c r="G589"/>
  <c r="J589"/>
  <c r="F590"/>
  <c r="E590"/>
  <c r="D591"/>
  <c r="A592"/>
  <c r="B591"/>
  <c r="C591"/>
  <c r="I589" l="1"/>
  <c r="H590"/>
  <c r="I590" s="1"/>
  <c r="K590"/>
  <c r="G590"/>
  <c r="J590"/>
  <c r="F591"/>
  <c r="D592"/>
  <c r="A593"/>
  <c r="C592"/>
  <c r="B592"/>
  <c r="E591"/>
  <c r="H591" l="1"/>
  <c r="I591" s="1"/>
  <c r="K591"/>
  <c r="G591"/>
  <c r="J591"/>
  <c r="F592"/>
  <c r="E592"/>
  <c r="D593"/>
  <c r="C593"/>
  <c r="A594"/>
  <c r="B593"/>
  <c r="K592" l="1"/>
  <c r="H592"/>
  <c r="I592" s="1"/>
  <c r="G592"/>
  <c r="J592"/>
  <c r="F593"/>
  <c r="E593"/>
  <c r="D594"/>
  <c r="A595"/>
  <c r="B594"/>
  <c r="C594"/>
  <c r="H593" l="1"/>
  <c r="I593" s="1"/>
  <c r="K593"/>
  <c r="G593"/>
  <c r="J593"/>
  <c r="F594"/>
  <c r="E594"/>
  <c r="D595"/>
  <c r="B595"/>
  <c r="A596"/>
  <c r="C595"/>
  <c r="H594" l="1"/>
  <c r="I594" s="1"/>
  <c r="K594"/>
  <c r="G594"/>
  <c r="J594"/>
  <c r="F595"/>
  <c r="D596"/>
  <c r="A597"/>
  <c r="B596"/>
  <c r="C596"/>
  <c r="E595"/>
  <c r="H595" l="1"/>
  <c r="I595" s="1"/>
  <c r="K595"/>
  <c r="G595"/>
  <c r="J595"/>
  <c r="F596"/>
  <c r="D597"/>
  <c r="A598"/>
  <c r="B597"/>
  <c r="C597"/>
  <c r="E596"/>
  <c r="H596" l="1"/>
  <c r="I596" s="1"/>
  <c r="K596"/>
  <c r="G596"/>
  <c r="J596"/>
  <c r="F597"/>
  <c r="D598"/>
  <c r="C598"/>
  <c r="A599"/>
  <c r="B598"/>
  <c r="E597"/>
  <c r="H597" l="1"/>
  <c r="I597" s="1"/>
  <c r="K597"/>
  <c r="G597"/>
  <c r="J597"/>
  <c r="F598"/>
  <c r="E598"/>
  <c r="D599"/>
  <c r="A600"/>
  <c r="C599"/>
  <c r="B599"/>
  <c r="H598" l="1"/>
  <c r="I598" s="1"/>
  <c r="K598"/>
  <c r="G598"/>
  <c r="J598"/>
  <c r="D600"/>
  <c r="C600"/>
  <c r="A601"/>
  <c r="B600"/>
  <c r="F599"/>
  <c r="E599"/>
  <c r="H599" l="1"/>
  <c r="I599" s="1"/>
  <c r="K599"/>
  <c r="G599"/>
  <c r="J599"/>
  <c r="F600"/>
  <c r="E600"/>
  <c r="D601"/>
  <c r="B601"/>
  <c r="C601"/>
  <c r="A602"/>
  <c r="H600" l="1"/>
  <c r="I600" s="1"/>
  <c r="K600"/>
  <c r="G600"/>
  <c r="J600"/>
  <c r="F601"/>
  <c r="D602"/>
  <c r="C602"/>
  <c r="A603"/>
  <c r="B602"/>
  <c r="E601"/>
  <c r="H601" l="1"/>
  <c r="I601" s="1"/>
  <c r="K601"/>
  <c r="F602"/>
  <c r="G601"/>
  <c r="J601"/>
  <c r="E602"/>
  <c r="D603"/>
  <c r="A604"/>
  <c r="C603"/>
  <c r="B603"/>
  <c r="H602" l="1"/>
  <c r="I602" s="1"/>
  <c r="K602"/>
  <c r="G602"/>
  <c r="J602"/>
  <c r="E603"/>
  <c r="D604"/>
  <c r="C604"/>
  <c r="A605"/>
  <c r="B604"/>
  <c r="F603"/>
  <c r="H603" l="1"/>
  <c r="I603" s="1"/>
  <c r="K603"/>
  <c r="G603"/>
  <c r="J603"/>
  <c r="F604"/>
  <c r="E604"/>
  <c r="D605"/>
  <c r="B605"/>
  <c r="C605"/>
  <c r="A606"/>
  <c r="H604" l="1"/>
  <c r="I604" s="1"/>
  <c r="K604"/>
  <c r="G604"/>
  <c r="J604"/>
  <c r="F605"/>
  <c r="D606"/>
  <c r="A607"/>
  <c r="C606"/>
  <c r="B606"/>
  <c r="E605"/>
  <c r="H605" l="1"/>
  <c r="I605" s="1"/>
  <c r="K605"/>
  <c r="G605"/>
  <c r="J605"/>
  <c r="E606"/>
  <c r="D607"/>
  <c r="C607"/>
  <c r="A608"/>
  <c r="B607"/>
  <c r="F606"/>
  <c r="H606" l="1"/>
  <c r="I606" s="1"/>
  <c r="K606"/>
  <c r="G606"/>
  <c r="J606"/>
  <c r="F607"/>
  <c r="E607"/>
  <c r="D608"/>
  <c r="A609"/>
  <c r="B608"/>
  <c r="C608"/>
  <c r="H607" l="1"/>
  <c r="I607" s="1"/>
  <c r="K607"/>
  <c r="G607"/>
  <c r="J607"/>
  <c r="F608"/>
  <c r="D609"/>
  <c r="C609"/>
  <c r="B609"/>
  <c r="A610"/>
  <c r="E608"/>
  <c r="H608" l="1"/>
  <c r="I608" s="1"/>
  <c r="K608"/>
  <c r="G608"/>
  <c r="J608"/>
  <c r="E609"/>
  <c r="F609"/>
  <c r="D610"/>
  <c r="B610"/>
  <c r="C610"/>
  <c r="A611"/>
  <c r="H609" l="1"/>
  <c r="I609" s="1"/>
  <c r="K609"/>
  <c r="G609"/>
  <c r="J609"/>
  <c r="F610"/>
  <c r="E610"/>
  <c r="D611"/>
  <c r="B611"/>
  <c r="C611"/>
  <c r="A612"/>
  <c r="H610" l="1"/>
  <c r="I610" s="1"/>
  <c r="K610"/>
  <c r="G610"/>
  <c r="J610"/>
  <c r="F611"/>
  <c r="D612"/>
  <c r="A613"/>
  <c r="C612"/>
  <c r="B612"/>
  <c r="E611"/>
  <c r="H611" l="1"/>
  <c r="I611" s="1"/>
  <c r="K611"/>
  <c r="E612"/>
  <c r="G612" s="1"/>
  <c r="G611"/>
  <c r="J611"/>
  <c r="F612"/>
  <c r="D613"/>
  <c r="A614"/>
  <c r="B613"/>
  <c r="C613"/>
  <c r="H612"/>
  <c r="I612" l="1"/>
  <c r="J612"/>
  <c r="K612"/>
  <c r="F613"/>
  <c r="E613"/>
  <c r="D614"/>
  <c r="B614"/>
  <c r="A615"/>
  <c r="C614"/>
  <c r="H613" l="1"/>
  <c r="I613" s="1"/>
  <c r="K613"/>
  <c r="G613"/>
  <c r="J613"/>
  <c r="D615"/>
  <c r="C615"/>
  <c r="A616"/>
  <c r="B615"/>
  <c r="F614"/>
  <c r="E614"/>
  <c r="H614" l="1"/>
  <c r="I614" s="1"/>
  <c r="K614"/>
  <c r="G614"/>
  <c r="J614"/>
  <c r="E615"/>
  <c r="F615"/>
  <c r="D616"/>
  <c r="B616"/>
  <c r="C616"/>
  <c r="A617"/>
  <c r="H615" l="1"/>
  <c r="I615" s="1"/>
  <c r="K615"/>
  <c r="G615"/>
  <c r="J615"/>
  <c r="F616"/>
  <c r="D617"/>
  <c r="B617"/>
  <c r="C617"/>
  <c r="A618"/>
  <c r="E616"/>
  <c r="H616" l="1"/>
  <c r="I616" s="1"/>
  <c r="K616"/>
  <c r="G616"/>
  <c r="J616"/>
  <c r="F617"/>
  <c r="D618"/>
  <c r="B618"/>
  <c r="A619"/>
  <c r="C618"/>
  <c r="E617"/>
  <c r="H617" l="1"/>
  <c r="I617" s="1"/>
  <c r="K617"/>
  <c r="G617"/>
  <c r="J617"/>
  <c r="D619"/>
  <c r="C619"/>
  <c r="A620"/>
  <c r="B619"/>
  <c r="F618"/>
  <c r="E618"/>
  <c r="H618" l="1"/>
  <c r="I618" s="1"/>
  <c r="K618"/>
  <c r="E619"/>
  <c r="G618"/>
  <c r="J618"/>
  <c r="F619"/>
  <c r="D620"/>
  <c r="B620"/>
  <c r="A621"/>
  <c r="C620"/>
  <c r="H619" l="1"/>
  <c r="I619" s="1"/>
  <c r="K619"/>
  <c r="G619"/>
  <c r="J619"/>
  <c r="F620"/>
  <c r="E620"/>
  <c r="D621"/>
  <c r="A622"/>
  <c r="B621"/>
  <c r="C621"/>
  <c r="H620" l="1"/>
  <c r="I620" s="1"/>
  <c r="K620"/>
  <c r="G620"/>
  <c r="J620"/>
  <c r="F621"/>
  <c r="D622"/>
  <c r="B622"/>
  <c r="A623"/>
  <c r="C622"/>
  <c r="E621"/>
  <c r="H621" l="1"/>
  <c r="I621" s="1"/>
  <c r="K621"/>
  <c r="F622"/>
  <c r="G621"/>
  <c r="J621"/>
  <c r="D623"/>
  <c r="A624"/>
  <c r="B623"/>
  <c r="C623"/>
  <c r="E622"/>
  <c r="K622" l="1"/>
  <c r="H622"/>
  <c r="I622" s="1"/>
  <c r="F623"/>
  <c r="G622"/>
  <c r="J622"/>
  <c r="D624"/>
  <c r="B624"/>
  <c r="C624"/>
  <c r="A625"/>
  <c r="E623"/>
  <c r="F624" l="1"/>
  <c r="K624" s="1"/>
  <c r="H623"/>
  <c r="I623" s="1"/>
  <c r="K623"/>
  <c r="G623"/>
  <c r="J623"/>
  <c r="D625"/>
  <c r="B625"/>
  <c r="C625"/>
  <c r="A626"/>
  <c r="E624"/>
  <c r="F625" l="1"/>
  <c r="H624"/>
  <c r="I624" s="1"/>
  <c r="G624"/>
  <c r="J624"/>
  <c r="D626"/>
  <c r="B626"/>
  <c r="A627"/>
  <c r="C626"/>
  <c r="E625"/>
  <c r="H625" l="1"/>
  <c r="I625" s="1"/>
  <c r="K625"/>
  <c r="G625"/>
  <c r="J625"/>
  <c r="F626"/>
  <c r="D627"/>
  <c r="B627"/>
  <c r="C627"/>
  <c r="A628"/>
  <c r="E626"/>
  <c r="H626" l="1"/>
  <c r="I626" s="1"/>
  <c r="K626"/>
  <c r="G626"/>
  <c r="J626"/>
  <c r="F627"/>
  <c r="E627"/>
  <c r="D628"/>
  <c r="C628"/>
  <c r="A629"/>
  <c r="B628"/>
  <c r="H627" l="1"/>
  <c r="I627" s="1"/>
  <c r="K627"/>
  <c r="E628"/>
  <c r="G628" s="1"/>
  <c r="G627"/>
  <c r="J627"/>
  <c r="F628"/>
  <c r="D629"/>
  <c r="C629"/>
  <c r="B629"/>
  <c r="A630"/>
  <c r="H628" l="1"/>
  <c r="I628" s="1"/>
  <c r="K628"/>
  <c r="J628"/>
  <c r="E629"/>
  <c r="F629"/>
  <c r="D630"/>
  <c r="A631"/>
  <c r="B630"/>
  <c r="C630"/>
  <c r="H629" l="1"/>
  <c r="I629" s="1"/>
  <c r="K629"/>
  <c r="G629"/>
  <c r="J629"/>
  <c r="E630"/>
  <c r="D631"/>
  <c r="A632"/>
  <c r="B631"/>
  <c r="C631"/>
  <c r="F630"/>
  <c r="H630" l="1"/>
  <c r="I630" s="1"/>
  <c r="K630"/>
  <c r="G630"/>
  <c r="J630"/>
  <c r="F631"/>
  <c r="D632"/>
  <c r="C632"/>
  <c r="B632"/>
  <c r="A633"/>
  <c r="E631"/>
  <c r="H631" l="1"/>
  <c r="I631" s="1"/>
  <c r="K631"/>
  <c r="G631"/>
  <c r="J631"/>
  <c r="E632"/>
  <c r="F632"/>
  <c r="D633"/>
  <c r="C633"/>
  <c r="B633"/>
  <c r="A634"/>
  <c r="H632" l="1"/>
  <c r="I632" s="1"/>
  <c r="K632"/>
  <c r="G632"/>
  <c r="J632"/>
  <c r="F633"/>
  <c r="E633"/>
  <c r="D634"/>
  <c r="B634"/>
  <c r="C634"/>
  <c r="A635"/>
  <c r="H633" l="1"/>
  <c r="I633" s="1"/>
  <c r="K633"/>
  <c r="G633"/>
  <c r="J633"/>
  <c r="F634"/>
  <c r="D635"/>
  <c r="B635"/>
  <c r="A636"/>
  <c r="C635"/>
  <c r="E634"/>
  <c r="H634" l="1"/>
  <c r="I634" s="1"/>
  <c r="K634"/>
  <c r="G634"/>
  <c r="J634"/>
  <c r="F635"/>
  <c r="E635"/>
  <c r="D636"/>
  <c r="C636"/>
  <c r="B636"/>
  <c r="A637"/>
  <c r="H635" l="1"/>
  <c r="I635" s="1"/>
  <c r="K635"/>
  <c r="G635"/>
  <c r="J635"/>
  <c r="F636"/>
  <c r="E636"/>
  <c r="D637"/>
  <c r="C637"/>
  <c r="B637"/>
  <c r="A638"/>
  <c r="H636" l="1"/>
  <c r="I636" s="1"/>
  <c r="K636"/>
  <c r="G636"/>
  <c r="J636"/>
  <c r="F637"/>
  <c r="E637"/>
  <c r="D638"/>
  <c r="A639"/>
  <c r="C638"/>
  <c r="B638"/>
  <c r="H637" l="1"/>
  <c r="I637" s="1"/>
  <c r="K637"/>
  <c r="G637"/>
  <c r="J637"/>
  <c r="F638"/>
  <c r="E638"/>
  <c r="D639"/>
  <c r="B639"/>
  <c r="C639"/>
  <c r="A640"/>
  <c r="H638" l="1"/>
  <c r="I638" s="1"/>
  <c r="K638"/>
  <c r="G638"/>
  <c r="J638"/>
  <c r="F639"/>
  <c r="D640"/>
  <c r="B640"/>
  <c r="C640"/>
  <c r="A641"/>
  <c r="E639"/>
  <c r="H639" l="1"/>
  <c r="I639" s="1"/>
  <c r="K639"/>
  <c r="G639"/>
  <c r="J639"/>
  <c r="D641"/>
  <c r="B641"/>
  <c r="C641"/>
  <c r="A642"/>
  <c r="F640"/>
  <c r="E640"/>
  <c r="H640" l="1"/>
  <c r="I640" s="1"/>
  <c r="K640"/>
  <c r="G640"/>
  <c r="J640"/>
  <c r="F641"/>
  <c r="D642"/>
  <c r="B642"/>
  <c r="C642"/>
  <c r="A643"/>
  <c r="E641"/>
  <c r="H641" l="1"/>
  <c r="I641" s="1"/>
  <c r="K641"/>
  <c r="G641"/>
  <c r="J641"/>
  <c r="F642"/>
  <c r="D643"/>
  <c r="C643"/>
  <c r="B643"/>
  <c r="A644"/>
  <c r="E642"/>
  <c r="H642" l="1"/>
  <c r="I642" s="1"/>
  <c r="K642"/>
  <c r="G642"/>
  <c r="J642"/>
  <c r="E643"/>
  <c r="F643"/>
  <c r="D644"/>
  <c r="C644"/>
  <c r="B644"/>
  <c r="A645"/>
  <c r="H643" l="1"/>
  <c r="I643" s="1"/>
  <c r="K643"/>
  <c r="G643"/>
  <c r="J643"/>
  <c r="F644"/>
  <c r="D645"/>
  <c r="A646"/>
  <c r="C645"/>
  <c r="B645"/>
  <c r="E644"/>
  <c r="H644" l="1"/>
  <c r="I644" s="1"/>
  <c r="K644"/>
  <c r="G644"/>
  <c r="J644"/>
  <c r="F645"/>
  <c r="D646"/>
  <c r="C646"/>
  <c r="B646"/>
  <c r="A647"/>
  <c r="E645"/>
  <c r="H645" l="1"/>
  <c r="I645" s="1"/>
  <c r="K645"/>
  <c r="G645"/>
  <c r="J645"/>
  <c r="F646"/>
  <c r="E646"/>
  <c r="D647"/>
  <c r="A648"/>
  <c r="B647"/>
  <c r="C647"/>
  <c r="H646" l="1"/>
  <c r="I646" s="1"/>
  <c r="K646"/>
  <c r="G646"/>
  <c r="J646"/>
  <c r="F647"/>
  <c r="D648"/>
  <c r="B648"/>
  <c r="C648"/>
  <c r="A649"/>
  <c r="E647"/>
  <c r="H647" l="1"/>
  <c r="I647" s="1"/>
  <c r="K647"/>
  <c r="G647"/>
  <c r="J647"/>
  <c r="F648"/>
  <c r="E648"/>
  <c r="D649"/>
  <c r="B649"/>
  <c r="C649"/>
  <c r="A650"/>
  <c r="H648" l="1"/>
  <c r="I648" s="1"/>
  <c r="K648"/>
  <c r="G648"/>
  <c r="J648"/>
  <c r="F649"/>
  <c r="D650"/>
  <c r="C650"/>
  <c r="B650"/>
  <c r="A651"/>
  <c r="E649"/>
  <c r="H649" l="1"/>
  <c r="I649" s="1"/>
  <c r="K649"/>
  <c r="G649"/>
  <c r="J649"/>
  <c r="E650"/>
  <c r="F650"/>
  <c r="D651"/>
  <c r="A652"/>
  <c r="B651"/>
  <c r="C651"/>
  <c r="H650" l="1"/>
  <c r="I650" s="1"/>
  <c r="K650"/>
  <c r="G650"/>
  <c r="J650"/>
  <c r="F651"/>
  <c r="D652"/>
  <c r="C652"/>
  <c r="B652"/>
  <c r="A653"/>
  <c r="E651"/>
  <c r="H651" l="1"/>
  <c r="I651" s="1"/>
  <c r="K651"/>
  <c r="G651"/>
  <c r="J651"/>
  <c r="E652"/>
  <c r="F652"/>
  <c r="D653"/>
  <c r="C653"/>
  <c r="B653"/>
  <c r="A654"/>
  <c r="H652" l="1"/>
  <c r="I652" s="1"/>
  <c r="K652"/>
  <c r="G652"/>
  <c r="J652"/>
  <c r="F653"/>
  <c r="E653"/>
  <c r="D654"/>
  <c r="C654"/>
  <c r="B654"/>
  <c r="A655"/>
  <c r="H653" l="1"/>
  <c r="I653" s="1"/>
  <c r="K653"/>
  <c r="G653"/>
  <c r="J653"/>
  <c r="F654"/>
  <c r="E654"/>
  <c r="D655"/>
  <c r="A656"/>
  <c r="B655"/>
  <c r="C655"/>
  <c r="H654" l="1"/>
  <c r="I654" s="1"/>
  <c r="K654"/>
  <c r="G654"/>
  <c r="J654"/>
  <c r="F655"/>
  <c r="D656"/>
  <c r="A657"/>
  <c r="C656"/>
  <c r="B656"/>
  <c r="E655"/>
  <c r="H655" l="1"/>
  <c r="I655" s="1"/>
  <c r="K655"/>
  <c r="G655"/>
  <c r="J655"/>
  <c r="F656"/>
  <c r="E656"/>
  <c r="D657"/>
  <c r="B657"/>
  <c r="C657"/>
  <c r="A658"/>
  <c r="H656" l="1"/>
  <c r="I656" s="1"/>
  <c r="K656"/>
  <c r="G656"/>
  <c r="J656"/>
  <c r="F657"/>
  <c r="D658"/>
  <c r="C658"/>
  <c r="A659"/>
  <c r="B658"/>
  <c r="E657"/>
  <c r="H657" l="1"/>
  <c r="I657" s="1"/>
  <c r="K657"/>
  <c r="G657"/>
  <c r="J657"/>
  <c r="F658"/>
  <c r="E658"/>
  <c r="D659"/>
  <c r="A660"/>
  <c r="C659"/>
  <c r="B659"/>
  <c r="H658" l="1"/>
  <c r="I658" s="1"/>
  <c r="K658"/>
  <c r="G658"/>
  <c r="J658"/>
  <c r="F659"/>
  <c r="E659"/>
  <c r="D660"/>
  <c r="C660"/>
  <c r="B660"/>
  <c r="A661"/>
  <c r="H659" l="1"/>
  <c r="I659" s="1"/>
  <c r="K659"/>
  <c r="G659"/>
  <c r="J659"/>
  <c r="F660"/>
  <c r="E660"/>
  <c r="D661"/>
  <c r="A662"/>
  <c r="C661"/>
  <c r="B661"/>
  <c r="H660" l="1"/>
  <c r="I660" s="1"/>
  <c r="K660"/>
  <c r="G660"/>
  <c r="J660"/>
  <c r="F661"/>
  <c r="E661"/>
  <c r="D662"/>
  <c r="C662"/>
  <c r="B662"/>
  <c r="A663"/>
  <c r="H661" l="1"/>
  <c r="I661" s="1"/>
  <c r="K661"/>
  <c r="G661"/>
  <c r="J661"/>
  <c r="F662"/>
  <c r="E662"/>
  <c r="D663"/>
  <c r="B663"/>
  <c r="C663"/>
  <c r="A664"/>
  <c r="H662" l="1"/>
  <c r="I662" s="1"/>
  <c r="K662"/>
  <c r="G662"/>
  <c r="J662"/>
  <c r="F663"/>
  <c r="D664"/>
  <c r="C664"/>
  <c r="B664"/>
  <c r="A665"/>
  <c r="E663"/>
  <c r="H663" l="1"/>
  <c r="I663" s="1"/>
  <c r="K663"/>
  <c r="G663"/>
  <c r="J663"/>
  <c r="E664"/>
  <c r="F664"/>
  <c r="D665"/>
  <c r="C665"/>
  <c r="B665"/>
  <c r="A666"/>
  <c r="H664" l="1"/>
  <c r="I664" s="1"/>
  <c r="K664"/>
  <c r="G664"/>
  <c r="J664"/>
  <c r="F665"/>
  <c r="E665"/>
  <c r="D666"/>
  <c r="C666"/>
  <c r="B666"/>
  <c r="A667"/>
  <c r="H665" l="1"/>
  <c r="I665" s="1"/>
  <c r="K665"/>
  <c r="F666"/>
  <c r="G665"/>
  <c r="J665"/>
  <c r="E666"/>
  <c r="D667"/>
  <c r="B667"/>
  <c r="A668"/>
  <c r="C667"/>
  <c r="H666" l="1"/>
  <c r="I666" s="1"/>
  <c r="K666"/>
  <c r="G666"/>
  <c r="J666"/>
  <c r="F667"/>
  <c r="D668"/>
  <c r="A669"/>
  <c r="B668"/>
  <c r="C668"/>
  <c r="E667"/>
  <c r="H667" l="1"/>
  <c r="I667" s="1"/>
  <c r="K667"/>
  <c r="G667"/>
  <c r="J667"/>
  <c r="E668"/>
  <c r="F668"/>
  <c r="D669"/>
  <c r="C669"/>
  <c r="A670"/>
  <c r="B669"/>
  <c r="H668" l="1"/>
  <c r="I668" s="1"/>
  <c r="K668"/>
  <c r="G668"/>
  <c r="J668"/>
  <c r="F669"/>
  <c r="E669"/>
  <c r="D670"/>
  <c r="B670"/>
  <c r="A671"/>
  <c r="C670"/>
  <c r="F670" l="1"/>
  <c r="H669"/>
  <c r="I669" s="1"/>
  <c r="K669"/>
  <c r="G669"/>
  <c r="J669"/>
  <c r="D671"/>
  <c r="B671"/>
  <c r="C671"/>
  <c r="A672"/>
  <c r="E670"/>
  <c r="H670" l="1"/>
  <c r="I670" s="1"/>
  <c r="K670"/>
  <c r="G670"/>
  <c r="J670"/>
  <c r="F671"/>
  <c r="D672"/>
  <c r="C672"/>
  <c r="B672"/>
  <c r="A673"/>
  <c r="E671"/>
  <c r="H671" l="1"/>
  <c r="I671" s="1"/>
  <c r="K671"/>
  <c r="G671"/>
  <c r="J671"/>
  <c r="F672"/>
  <c r="E672"/>
  <c r="D673"/>
  <c r="C673"/>
  <c r="B673"/>
  <c r="A674"/>
  <c r="H672" l="1"/>
  <c r="I672" s="1"/>
  <c r="K672"/>
  <c r="G672"/>
  <c r="J672"/>
  <c r="F673"/>
  <c r="D674"/>
  <c r="B674"/>
  <c r="A675"/>
  <c r="C674"/>
  <c r="E673"/>
  <c r="H673" l="1"/>
  <c r="I673" s="1"/>
  <c r="K673"/>
  <c r="G673"/>
  <c r="J673"/>
  <c r="F674"/>
  <c r="E674"/>
  <c r="D675"/>
  <c r="A676"/>
  <c r="C675"/>
  <c r="B675"/>
  <c r="H674" l="1"/>
  <c r="I674" s="1"/>
  <c r="K674"/>
  <c r="G674"/>
  <c r="J674"/>
  <c r="F675"/>
  <c r="E675"/>
  <c r="D676"/>
  <c r="C676"/>
  <c r="B676"/>
  <c r="A677"/>
  <c r="H675" l="1"/>
  <c r="I675" s="1"/>
  <c r="K675"/>
  <c r="E676"/>
  <c r="G676" s="1"/>
  <c r="G675"/>
  <c r="J675"/>
  <c r="F676"/>
  <c r="D677"/>
  <c r="B677"/>
  <c r="A678"/>
  <c r="C677"/>
  <c r="K676" l="1"/>
  <c r="H676"/>
  <c r="I676" s="1"/>
  <c r="J676"/>
  <c r="D678"/>
  <c r="A679"/>
  <c r="B678"/>
  <c r="C678"/>
  <c r="F677"/>
  <c r="E677"/>
  <c r="H677" l="1"/>
  <c r="I677" s="1"/>
  <c r="K677"/>
  <c r="G677"/>
  <c r="J677"/>
  <c r="F678"/>
  <c r="E678"/>
  <c r="D679"/>
  <c r="B679"/>
  <c r="C679"/>
  <c r="A680"/>
  <c r="H678" l="1"/>
  <c r="I678" s="1"/>
  <c r="K678"/>
  <c r="G678"/>
  <c r="J678"/>
  <c r="F679"/>
  <c r="D680"/>
  <c r="C680"/>
  <c r="B680"/>
  <c r="A681"/>
  <c r="E679"/>
  <c r="H679" l="1"/>
  <c r="I679" s="1"/>
  <c r="K679"/>
  <c r="G679"/>
  <c r="J679"/>
  <c r="E680"/>
  <c r="F680"/>
  <c r="D681"/>
  <c r="A682"/>
  <c r="C681"/>
  <c r="B681"/>
  <c r="E681" l="1"/>
  <c r="G681" s="1"/>
  <c r="H680"/>
  <c r="I680" s="1"/>
  <c r="K680"/>
  <c r="G680"/>
  <c r="J680"/>
  <c r="F681"/>
  <c r="D682"/>
  <c r="B682"/>
  <c r="C682"/>
  <c r="A683"/>
  <c r="K681" l="1"/>
  <c r="J681"/>
  <c r="H681"/>
  <c r="I681" s="1"/>
  <c r="F682"/>
  <c r="D683"/>
  <c r="C683"/>
  <c r="B683"/>
  <c r="A684"/>
  <c r="E682"/>
  <c r="H682" l="1"/>
  <c r="I682" s="1"/>
  <c r="K682"/>
  <c r="G682"/>
  <c r="J682"/>
  <c r="F683"/>
  <c r="D684"/>
  <c r="C684"/>
  <c r="A685"/>
  <c r="B684"/>
  <c r="E683"/>
  <c r="H683" l="1"/>
  <c r="I683" s="1"/>
  <c r="K683"/>
  <c r="G683"/>
  <c r="J683"/>
  <c r="F684"/>
  <c r="E684"/>
  <c r="D685"/>
  <c r="B685"/>
  <c r="A686"/>
  <c r="C685"/>
  <c r="H684" l="1"/>
  <c r="I684" s="1"/>
  <c r="K684"/>
  <c r="G684"/>
  <c r="J684"/>
  <c r="D686"/>
  <c r="C686"/>
  <c r="B686"/>
  <c r="A687"/>
  <c r="F685"/>
  <c r="E685"/>
  <c r="H685" l="1"/>
  <c r="I685" s="1"/>
  <c r="K685"/>
  <c r="F686"/>
  <c r="K686" s="1"/>
  <c r="G685"/>
  <c r="J685"/>
  <c r="E686"/>
  <c r="D687"/>
  <c r="C687"/>
  <c r="A688"/>
  <c r="B687"/>
  <c r="H686" l="1"/>
  <c r="I686" s="1"/>
  <c r="G686"/>
  <c r="J686"/>
  <c r="F687"/>
  <c r="E687"/>
  <c r="D688"/>
  <c r="A689"/>
  <c r="B688"/>
  <c r="C688"/>
  <c r="H687" l="1"/>
  <c r="I687" s="1"/>
  <c r="K687"/>
  <c r="G687"/>
  <c r="J687"/>
  <c r="F688"/>
  <c r="D689"/>
  <c r="C689"/>
  <c r="B689"/>
  <c r="A690"/>
  <c r="E688"/>
  <c r="H688" l="1"/>
  <c r="I688" s="1"/>
  <c r="K688"/>
  <c r="G688"/>
  <c r="J688"/>
  <c r="E689"/>
  <c r="F689"/>
  <c r="D690"/>
  <c r="A691"/>
  <c r="C690"/>
  <c r="B690"/>
  <c r="H689" l="1"/>
  <c r="I689" s="1"/>
  <c r="K689"/>
  <c r="G689"/>
  <c r="J689"/>
  <c r="F690"/>
  <c r="E690"/>
  <c r="D691"/>
  <c r="A692"/>
  <c r="B691"/>
  <c r="C691"/>
  <c r="H690" l="1"/>
  <c r="I690" s="1"/>
  <c r="K690"/>
  <c r="G690"/>
  <c r="J690"/>
  <c r="F691"/>
  <c r="D692"/>
  <c r="C692"/>
  <c r="B692"/>
  <c r="A693"/>
  <c r="E691"/>
  <c r="H691" l="1"/>
  <c r="I691" s="1"/>
  <c r="K691"/>
  <c r="G691"/>
  <c r="J691"/>
  <c r="E692"/>
  <c r="F692"/>
  <c r="D693"/>
  <c r="A694"/>
  <c r="C693"/>
  <c r="B693"/>
  <c r="H692" l="1"/>
  <c r="I692" s="1"/>
  <c r="K692"/>
  <c r="G692"/>
  <c r="J692"/>
  <c r="F693"/>
  <c r="E693"/>
  <c r="D694"/>
  <c r="C694"/>
  <c r="B694"/>
  <c r="A695"/>
  <c r="H693" l="1"/>
  <c r="I693" s="1"/>
  <c r="K693"/>
  <c r="G693"/>
  <c r="J693"/>
  <c r="F694"/>
  <c r="E694"/>
  <c r="D695"/>
  <c r="B695"/>
  <c r="C695"/>
  <c r="A696"/>
  <c r="H694" l="1"/>
  <c r="I694" s="1"/>
  <c r="K694"/>
  <c r="G694"/>
  <c r="J694"/>
  <c r="F695"/>
  <c r="D696"/>
  <c r="B696"/>
  <c r="A697"/>
  <c r="C696"/>
  <c r="E695"/>
  <c r="H695" l="1"/>
  <c r="I695" s="1"/>
  <c r="K695"/>
  <c r="G695"/>
  <c r="J695"/>
  <c r="F696"/>
  <c r="E696"/>
  <c r="D697"/>
  <c r="C697"/>
  <c r="B697"/>
  <c r="A698"/>
  <c r="H696" l="1"/>
  <c r="I696" s="1"/>
  <c r="K696"/>
  <c r="G696"/>
  <c r="J696"/>
  <c r="F697"/>
  <c r="E697"/>
  <c r="D698"/>
  <c r="A699"/>
  <c r="C698"/>
  <c r="B698"/>
  <c r="H697" l="1"/>
  <c r="I697" s="1"/>
  <c r="K697"/>
  <c r="G697"/>
  <c r="J697"/>
  <c r="F698"/>
  <c r="E698"/>
  <c r="D699"/>
  <c r="B699"/>
  <c r="C699"/>
  <c r="A700"/>
  <c r="F699" l="1"/>
  <c r="H698"/>
  <c r="I698" s="1"/>
  <c r="K698"/>
  <c r="G698"/>
  <c r="J698"/>
  <c r="D700"/>
  <c r="C700"/>
  <c r="B700"/>
  <c r="A701"/>
  <c r="E699"/>
  <c r="H699" l="1"/>
  <c r="I699" s="1"/>
  <c r="K699"/>
  <c r="G699"/>
  <c r="J699"/>
  <c r="E700"/>
  <c r="F700"/>
  <c r="D701"/>
  <c r="A702"/>
  <c r="B701"/>
  <c r="C701"/>
  <c r="H700" l="1"/>
  <c r="I700" s="1"/>
  <c r="K700"/>
  <c r="G700"/>
  <c r="J700"/>
  <c r="F701"/>
  <c r="E701"/>
  <c r="D702"/>
  <c r="C702"/>
  <c r="B702"/>
  <c r="A703"/>
  <c r="H701" l="1"/>
  <c r="I701" s="1"/>
  <c r="K701"/>
  <c r="G701"/>
  <c r="J701"/>
  <c r="F702"/>
  <c r="E702"/>
  <c r="D703"/>
  <c r="A704"/>
  <c r="B703"/>
  <c r="C703"/>
  <c r="H702" l="1"/>
  <c r="I702" s="1"/>
  <c r="K702"/>
  <c r="G702"/>
  <c r="J702"/>
  <c r="F703"/>
  <c r="D704"/>
  <c r="B704"/>
  <c r="C704"/>
  <c r="A705"/>
  <c r="E703"/>
  <c r="H703" l="1"/>
  <c r="I703" s="1"/>
  <c r="K703"/>
  <c r="G703"/>
  <c r="J703"/>
  <c r="F704"/>
  <c r="D705"/>
  <c r="A706"/>
  <c r="B705"/>
  <c r="C705"/>
  <c r="E704"/>
  <c r="H704" l="1"/>
  <c r="I704" s="1"/>
  <c r="K704"/>
  <c r="G704"/>
  <c r="J704"/>
  <c r="F705"/>
  <c r="D706"/>
  <c r="C706"/>
  <c r="B706"/>
  <c r="A707"/>
  <c r="E705"/>
  <c r="H705" l="1"/>
  <c r="I705" s="1"/>
  <c r="K705"/>
  <c r="G705"/>
  <c r="J705"/>
  <c r="F706"/>
  <c r="E706"/>
  <c r="D707"/>
  <c r="A708"/>
  <c r="B707"/>
  <c r="C707"/>
  <c r="H706" l="1"/>
  <c r="I706" s="1"/>
  <c r="K706"/>
  <c r="G706"/>
  <c r="J706"/>
  <c r="F707"/>
  <c r="E707"/>
  <c r="D708"/>
  <c r="A709"/>
  <c r="B708"/>
  <c r="C708"/>
  <c r="H707" l="1"/>
  <c r="I707" s="1"/>
  <c r="K707"/>
  <c r="G707"/>
  <c r="J707"/>
  <c r="F708"/>
  <c r="D709"/>
  <c r="B709"/>
  <c r="A710"/>
  <c r="C709"/>
  <c r="E708"/>
  <c r="H708" l="1"/>
  <c r="I708" s="1"/>
  <c r="K708"/>
  <c r="G708"/>
  <c r="J708"/>
  <c r="D710"/>
  <c r="C710"/>
  <c r="B710"/>
  <c r="A711"/>
  <c r="F709"/>
  <c r="E709"/>
  <c r="F710" l="1"/>
  <c r="K710" s="1"/>
  <c r="H709"/>
  <c r="I709" s="1"/>
  <c r="K709"/>
  <c r="E710"/>
  <c r="G710" s="1"/>
  <c r="G709"/>
  <c r="J709"/>
  <c r="D711"/>
  <c r="A712"/>
  <c r="B711"/>
  <c r="C711"/>
  <c r="J710" l="1"/>
  <c r="H710"/>
  <c r="I710" s="1"/>
  <c r="F711"/>
  <c r="D712"/>
  <c r="A713"/>
  <c r="C712"/>
  <c r="B712"/>
  <c r="E711"/>
  <c r="H711" l="1"/>
  <c r="I711" s="1"/>
  <c r="K711"/>
  <c r="F712"/>
  <c r="K712" s="1"/>
  <c r="G711"/>
  <c r="J711"/>
  <c r="D713"/>
  <c r="A714"/>
  <c r="C713"/>
  <c r="B713"/>
  <c r="E712"/>
  <c r="E713" l="1"/>
  <c r="G713" s="1"/>
  <c r="H712"/>
  <c r="I712" s="1"/>
  <c r="F713"/>
  <c r="G712"/>
  <c r="J712"/>
  <c r="D714"/>
  <c r="C714"/>
  <c r="B714"/>
  <c r="A715"/>
  <c r="J713" l="1"/>
  <c r="H713"/>
  <c r="I713" s="1"/>
  <c r="K713"/>
  <c r="F714"/>
  <c r="D715"/>
  <c r="C715"/>
  <c r="B715"/>
  <c r="A716"/>
  <c r="E714"/>
  <c r="H714" l="1"/>
  <c r="I714" s="1"/>
  <c r="K714"/>
  <c r="G714"/>
  <c r="J714"/>
  <c r="E715"/>
  <c r="F715"/>
  <c r="D716"/>
  <c r="C716"/>
  <c r="B716"/>
  <c r="A717"/>
  <c r="H715" l="1"/>
  <c r="I715" s="1"/>
  <c r="K715"/>
  <c r="G715"/>
  <c r="J715"/>
  <c r="F716"/>
  <c r="E716"/>
  <c r="D717"/>
  <c r="A718"/>
  <c r="C717"/>
  <c r="B717"/>
  <c r="H716" l="1"/>
  <c r="I716" s="1"/>
  <c r="K716"/>
  <c r="G716"/>
  <c r="J716"/>
  <c r="F717"/>
  <c r="E717"/>
  <c r="D718"/>
  <c r="C718"/>
  <c r="B718"/>
  <c r="A719"/>
  <c r="H717" l="1"/>
  <c r="I717" s="1"/>
  <c r="K717"/>
  <c r="G717"/>
  <c r="J717"/>
  <c r="F718"/>
  <c r="E718"/>
  <c r="D719"/>
  <c r="A720"/>
  <c r="B719"/>
  <c r="C719"/>
  <c r="H718" l="1"/>
  <c r="I718" s="1"/>
  <c r="K718"/>
  <c r="G718"/>
  <c r="J718"/>
  <c r="F719"/>
  <c r="D720"/>
  <c r="C720"/>
  <c r="B720"/>
  <c r="A721"/>
  <c r="E719"/>
  <c r="H719" l="1"/>
  <c r="I719" s="1"/>
  <c r="K719"/>
  <c r="G719"/>
  <c r="J719"/>
  <c r="E720"/>
  <c r="F720"/>
  <c r="D721"/>
  <c r="C721"/>
  <c r="B721"/>
  <c r="A722"/>
  <c r="H720" l="1"/>
  <c r="I720" s="1"/>
  <c r="K720"/>
  <c r="G720"/>
  <c r="J720"/>
  <c r="F721"/>
  <c r="E721"/>
  <c r="D722"/>
  <c r="C722"/>
  <c r="B722"/>
  <c r="A723"/>
  <c r="H721" l="1"/>
  <c r="I721" s="1"/>
  <c r="K721"/>
  <c r="G721"/>
  <c r="J721"/>
  <c r="F722"/>
  <c r="E722"/>
  <c r="D723"/>
  <c r="C723"/>
  <c r="B723"/>
  <c r="A724"/>
  <c r="H722" l="1"/>
  <c r="I722" s="1"/>
  <c r="K722"/>
  <c r="G722"/>
  <c r="J722"/>
  <c r="F723"/>
  <c r="E723"/>
  <c r="D724"/>
  <c r="A725"/>
  <c r="C724"/>
  <c r="B724"/>
  <c r="E724" l="1"/>
  <c r="G724" s="1"/>
  <c r="H723"/>
  <c r="I723" s="1"/>
  <c r="K723"/>
  <c r="G723"/>
  <c r="J723"/>
  <c r="F724"/>
  <c r="D725"/>
  <c r="C725"/>
  <c r="B725"/>
  <c r="A726"/>
  <c r="J724" l="1"/>
  <c r="H724"/>
  <c r="I724" s="1"/>
  <c r="K724"/>
  <c r="F725"/>
  <c r="E725"/>
  <c r="D726"/>
  <c r="C726"/>
  <c r="A727"/>
  <c r="B726"/>
  <c r="H725" l="1"/>
  <c r="I725" s="1"/>
  <c r="K725"/>
  <c r="G725"/>
  <c r="J725"/>
  <c r="F726"/>
  <c r="E726"/>
  <c r="D727"/>
  <c r="C727"/>
  <c r="B727"/>
  <c r="A728"/>
  <c r="J726" l="1"/>
  <c r="H726"/>
  <c r="I726" s="1"/>
  <c r="K726"/>
  <c r="G726"/>
  <c r="F727"/>
  <c r="E727"/>
  <c r="D728"/>
  <c r="B728"/>
  <c r="C728"/>
  <c r="A729"/>
  <c r="H727" l="1"/>
  <c r="I727" s="1"/>
  <c r="K727"/>
  <c r="G727"/>
  <c r="J727"/>
  <c r="F728"/>
  <c r="D729"/>
  <c r="C729"/>
  <c r="B729"/>
  <c r="A730"/>
  <c r="E728"/>
  <c r="H728" l="1"/>
  <c r="I728" s="1"/>
  <c r="K728"/>
  <c r="G728"/>
  <c r="J728"/>
  <c r="F729"/>
  <c r="E729"/>
  <c r="D730"/>
  <c r="C730"/>
  <c r="B730"/>
  <c r="A731"/>
  <c r="H729" l="1"/>
  <c r="I729" s="1"/>
  <c r="K729"/>
  <c r="G729"/>
  <c r="J729"/>
  <c r="F730"/>
  <c r="E730"/>
  <c r="D731"/>
  <c r="C731"/>
  <c r="A732"/>
  <c r="B731"/>
  <c r="H730" l="1"/>
  <c r="I730" s="1"/>
  <c r="K730"/>
  <c r="G730"/>
  <c r="J730"/>
  <c r="E731"/>
  <c r="F731"/>
  <c r="D732"/>
  <c r="A733"/>
  <c r="C732"/>
  <c r="B732"/>
  <c r="H731" l="1"/>
  <c r="I731" s="1"/>
  <c r="K731"/>
  <c r="G731"/>
  <c r="J731"/>
  <c r="F732"/>
  <c r="E732"/>
  <c r="D733"/>
  <c r="A734"/>
  <c r="C733"/>
  <c r="B733"/>
  <c r="H732" l="1"/>
  <c r="I732" s="1"/>
  <c r="K732"/>
  <c r="F733"/>
  <c r="G732"/>
  <c r="J732"/>
  <c r="D734"/>
  <c r="A735"/>
  <c r="C734"/>
  <c r="B734"/>
  <c r="E733"/>
  <c r="H733" l="1"/>
  <c r="I733" s="1"/>
  <c r="K733"/>
  <c r="G733"/>
  <c r="J733"/>
  <c r="F734"/>
  <c r="E734"/>
  <c r="D735"/>
  <c r="B735"/>
  <c r="C735"/>
  <c r="A736"/>
  <c r="H734" l="1"/>
  <c r="I734" s="1"/>
  <c r="K734"/>
  <c r="G734"/>
  <c r="J734"/>
  <c r="F735"/>
  <c r="D736"/>
  <c r="B736"/>
  <c r="C736"/>
  <c r="A737"/>
  <c r="E735"/>
  <c r="H735" l="1"/>
  <c r="I735" s="1"/>
  <c r="K735"/>
  <c r="G735"/>
  <c r="J735"/>
  <c r="F736"/>
  <c r="D737"/>
  <c r="B737"/>
  <c r="C737"/>
  <c r="A738"/>
  <c r="E736"/>
  <c r="H736" l="1"/>
  <c r="I736" s="1"/>
  <c r="K736"/>
  <c r="F737"/>
  <c r="G736"/>
  <c r="J736"/>
  <c r="D738"/>
  <c r="B738"/>
  <c r="C738"/>
  <c r="A739"/>
  <c r="E737"/>
  <c r="H737" l="1"/>
  <c r="I737" s="1"/>
  <c r="K737"/>
  <c r="G737"/>
  <c r="J737"/>
  <c r="F738"/>
  <c r="D739"/>
  <c r="B739"/>
  <c r="C739"/>
  <c r="A740"/>
  <c r="E738"/>
  <c r="H738" l="1"/>
  <c r="I738" s="1"/>
  <c r="K738"/>
  <c r="G738"/>
  <c r="J738"/>
  <c r="F739"/>
  <c r="D740"/>
  <c r="A741"/>
  <c r="C740"/>
  <c r="B740"/>
  <c r="E739"/>
  <c r="H739" l="1"/>
  <c r="I739" s="1"/>
  <c r="K739"/>
  <c r="E740"/>
  <c r="G740" s="1"/>
  <c r="G739"/>
  <c r="J739"/>
  <c r="F740"/>
  <c r="D741"/>
  <c r="A742"/>
  <c r="B741"/>
  <c r="C741"/>
  <c r="J740" l="1"/>
  <c r="H740"/>
  <c r="I740" s="1"/>
  <c r="K740"/>
  <c r="F741"/>
  <c r="D742"/>
  <c r="B742"/>
  <c r="A743"/>
  <c r="C742"/>
  <c r="E741"/>
  <c r="H741" l="1"/>
  <c r="I741" s="1"/>
  <c r="K741"/>
  <c r="G741"/>
  <c r="J741"/>
  <c r="F742"/>
  <c r="E742"/>
  <c r="D743"/>
  <c r="B743"/>
  <c r="C743"/>
  <c r="A744"/>
  <c r="H742" l="1"/>
  <c r="I742" s="1"/>
  <c r="K742"/>
  <c r="G742"/>
  <c r="J742"/>
  <c r="F743"/>
  <c r="D744"/>
  <c r="B744"/>
  <c r="C744"/>
  <c r="A745"/>
  <c r="E743"/>
  <c r="H743" l="1"/>
  <c r="I743" s="1"/>
  <c r="K743"/>
  <c r="G743"/>
  <c r="J743"/>
  <c r="F744"/>
  <c r="E744"/>
  <c r="D745"/>
  <c r="A746"/>
  <c r="C745"/>
  <c r="B745"/>
  <c r="H744" l="1"/>
  <c r="I744" s="1"/>
  <c r="K744"/>
  <c r="G744"/>
  <c r="J744"/>
  <c r="F745"/>
  <c r="E745"/>
  <c r="D746"/>
  <c r="C746"/>
  <c r="B746"/>
  <c r="A747"/>
  <c r="H745" l="1"/>
  <c r="I745" s="1"/>
  <c r="K745"/>
  <c r="G745"/>
  <c r="J745"/>
  <c r="F746"/>
  <c r="E746"/>
  <c r="D747"/>
  <c r="A748"/>
  <c r="C747"/>
  <c r="B747"/>
  <c r="H746" l="1"/>
  <c r="I746" s="1"/>
  <c r="K746"/>
  <c r="G746"/>
  <c r="J746"/>
  <c r="F747"/>
  <c r="E747"/>
  <c r="D748"/>
  <c r="A749"/>
  <c r="C748"/>
  <c r="B748"/>
  <c r="H747" l="1"/>
  <c r="I747" s="1"/>
  <c r="K747"/>
  <c r="G747"/>
  <c r="J747"/>
  <c r="F748"/>
  <c r="E748"/>
  <c r="D749"/>
  <c r="A750"/>
  <c r="B749"/>
  <c r="C749"/>
  <c r="K748" l="1"/>
  <c r="H748"/>
  <c r="I748" s="1"/>
  <c r="G748"/>
  <c r="J748"/>
  <c r="D750"/>
  <c r="C750"/>
  <c r="B750"/>
  <c r="A751"/>
  <c r="F749"/>
  <c r="E749"/>
  <c r="F750" l="1"/>
  <c r="K750" s="1"/>
  <c r="H749"/>
  <c r="I749" s="1"/>
  <c r="K749"/>
  <c r="G749"/>
  <c r="J749"/>
  <c r="E750"/>
  <c r="D751"/>
  <c r="B751"/>
  <c r="C751"/>
  <c r="A752"/>
  <c r="H750" l="1"/>
  <c r="I750" s="1"/>
  <c r="G750"/>
  <c r="J750"/>
  <c r="F751"/>
  <c r="D752"/>
  <c r="A753"/>
  <c r="C752"/>
  <c r="B752"/>
  <c r="E751"/>
  <c r="H751" l="1"/>
  <c r="I751" s="1"/>
  <c r="K751"/>
  <c r="F752"/>
  <c r="G751"/>
  <c r="J751"/>
  <c r="E752"/>
  <c r="D753"/>
  <c r="A754"/>
  <c r="C753"/>
  <c r="B753"/>
  <c r="H752" l="1"/>
  <c r="I752" s="1"/>
  <c r="K752"/>
  <c r="F753"/>
  <c r="G752"/>
  <c r="J752"/>
  <c r="E753"/>
  <c r="D754"/>
  <c r="C754"/>
  <c r="B754"/>
  <c r="A755"/>
  <c r="H753" l="1"/>
  <c r="I753" s="1"/>
  <c r="K753"/>
  <c r="G753"/>
  <c r="J753"/>
  <c r="E754"/>
  <c r="F754"/>
  <c r="D755"/>
  <c r="B755"/>
  <c r="C755"/>
  <c r="A756"/>
  <c r="H754" l="1"/>
  <c r="I754" s="1"/>
  <c r="K754"/>
  <c r="G754"/>
  <c r="J754"/>
  <c r="F755"/>
  <c r="D756"/>
  <c r="A757"/>
  <c r="C756"/>
  <c r="B756"/>
  <c r="E755"/>
  <c r="H755" l="1"/>
  <c r="I755" s="1"/>
  <c r="K755"/>
  <c r="G755"/>
  <c r="J755"/>
  <c r="F756"/>
  <c r="E756"/>
  <c r="D757"/>
  <c r="C757"/>
  <c r="B757"/>
  <c r="A758"/>
  <c r="H756" l="1"/>
  <c r="I756" s="1"/>
  <c r="K756"/>
  <c r="G756"/>
  <c r="J756"/>
  <c r="F757"/>
  <c r="E757"/>
  <c r="D758"/>
  <c r="C758"/>
  <c r="B758"/>
  <c r="A759"/>
  <c r="H757" l="1"/>
  <c r="I757" s="1"/>
  <c r="K757"/>
  <c r="G757"/>
  <c r="J757"/>
  <c r="F758"/>
  <c r="D759"/>
  <c r="B759"/>
  <c r="C759"/>
  <c r="A760"/>
  <c r="E758"/>
  <c r="H758" l="1"/>
  <c r="I758" s="1"/>
  <c r="K758"/>
  <c r="G758"/>
  <c r="J758"/>
  <c r="F759"/>
  <c r="D760"/>
  <c r="C760"/>
  <c r="B760"/>
  <c r="A761"/>
  <c r="E759"/>
  <c r="H759" l="1"/>
  <c r="I759" s="1"/>
  <c r="K759"/>
  <c r="G759"/>
  <c r="J759"/>
  <c r="F760"/>
  <c r="E760"/>
  <c r="D761"/>
  <c r="C761"/>
  <c r="A762"/>
  <c r="B761"/>
  <c r="H760" l="1"/>
  <c r="I760" s="1"/>
  <c r="K760"/>
  <c r="E761"/>
  <c r="G761" s="1"/>
  <c r="G760"/>
  <c r="J760"/>
  <c r="F761"/>
  <c r="D762"/>
  <c r="C762"/>
  <c r="B762"/>
  <c r="A763"/>
  <c r="H761" l="1"/>
  <c r="I761" s="1"/>
  <c r="K761"/>
  <c r="J761"/>
  <c r="F762"/>
  <c r="E762"/>
  <c r="D763"/>
  <c r="B763"/>
  <c r="C763"/>
  <c r="A764"/>
  <c r="H762" l="1"/>
  <c r="I762" s="1"/>
  <c r="K762"/>
  <c r="G762"/>
  <c r="J762"/>
  <c r="F763"/>
  <c r="D764"/>
  <c r="C764"/>
  <c r="B764"/>
  <c r="A765"/>
  <c r="E763"/>
  <c r="H763" l="1"/>
  <c r="I763" s="1"/>
  <c r="K763"/>
  <c r="G763"/>
  <c r="J763"/>
  <c r="E764"/>
  <c r="F764"/>
  <c r="D765"/>
  <c r="A766"/>
  <c r="C765"/>
  <c r="B765"/>
  <c r="H764" l="1"/>
  <c r="I764" s="1"/>
  <c r="K764"/>
  <c r="G764"/>
  <c r="J764"/>
  <c r="F765"/>
  <c r="E765"/>
  <c r="D766"/>
  <c r="C766"/>
  <c r="A767"/>
  <c r="B766"/>
  <c r="H765" l="1"/>
  <c r="I765" s="1"/>
  <c r="K765"/>
  <c r="F766"/>
  <c r="E766"/>
  <c r="G766" s="1"/>
  <c r="G765"/>
  <c r="J765"/>
  <c r="D767"/>
  <c r="B767"/>
  <c r="C767"/>
  <c r="J766" s="1"/>
  <c r="A768"/>
  <c r="H766" l="1"/>
  <c r="I766" s="1"/>
  <c r="K766"/>
  <c r="F767"/>
  <c r="D768"/>
  <c r="B768"/>
  <c r="A769"/>
  <c r="C768"/>
  <c r="E767"/>
  <c r="H767" l="1"/>
  <c r="I767" s="1"/>
  <c r="K767"/>
  <c r="G767"/>
  <c r="J767"/>
  <c r="F768"/>
  <c r="E768"/>
  <c r="D769"/>
  <c r="B769"/>
  <c r="C769"/>
  <c r="A770"/>
  <c r="H768" l="1"/>
  <c r="I768" s="1"/>
  <c r="K768"/>
  <c r="G768"/>
  <c r="J768"/>
  <c r="D770"/>
  <c r="C770"/>
  <c r="B770"/>
  <c r="A771"/>
  <c r="F769"/>
  <c r="E769"/>
  <c r="F770" l="1"/>
  <c r="K770" s="1"/>
  <c r="E770"/>
  <c r="G770" s="1"/>
  <c r="H769"/>
  <c r="I769" s="1"/>
  <c r="K769"/>
  <c r="G769"/>
  <c r="J769"/>
  <c r="D771"/>
  <c r="A772"/>
  <c r="B771"/>
  <c r="C771"/>
  <c r="H770" l="1"/>
  <c r="I770" s="1"/>
  <c r="J770"/>
  <c r="F771"/>
  <c r="D772"/>
  <c r="A773"/>
  <c r="B772"/>
  <c r="C772"/>
  <c r="E771"/>
  <c r="H771" l="1"/>
  <c r="I771" s="1"/>
  <c r="K771"/>
  <c r="G771"/>
  <c r="J771"/>
  <c r="F772"/>
  <c r="E772"/>
  <c r="D773"/>
  <c r="B773"/>
  <c r="A774"/>
  <c r="C773"/>
  <c r="H772" l="1"/>
  <c r="I772" s="1"/>
  <c r="K772"/>
  <c r="G772"/>
  <c r="J772"/>
  <c r="F773"/>
  <c r="D774"/>
  <c r="C774"/>
  <c r="B774"/>
  <c r="A775"/>
  <c r="E773"/>
  <c r="H773" l="1"/>
  <c r="I773" s="1"/>
  <c r="K773"/>
  <c r="G773"/>
  <c r="J773"/>
  <c r="E774"/>
  <c r="F774"/>
  <c r="D775"/>
  <c r="A776"/>
  <c r="B775"/>
  <c r="C775"/>
  <c r="H774" l="1"/>
  <c r="I774" s="1"/>
  <c r="K774"/>
  <c r="G774"/>
  <c r="J774"/>
  <c r="F775"/>
  <c r="D776"/>
  <c r="C776"/>
  <c r="B776"/>
  <c r="A777"/>
  <c r="E775"/>
  <c r="H775" l="1"/>
  <c r="I775" s="1"/>
  <c r="K775"/>
  <c r="G775"/>
  <c r="J775"/>
  <c r="E776"/>
  <c r="F776"/>
  <c r="D777"/>
  <c r="A778"/>
  <c r="C777"/>
  <c r="B777"/>
  <c r="H776" l="1"/>
  <c r="I776" s="1"/>
  <c r="K776"/>
  <c r="G776"/>
  <c r="J776"/>
  <c r="F777"/>
  <c r="E777"/>
  <c r="D778"/>
  <c r="B778"/>
  <c r="A779"/>
  <c r="C778"/>
  <c r="H777" l="1"/>
  <c r="I777" s="1"/>
  <c r="K777"/>
  <c r="G777"/>
  <c r="J777"/>
  <c r="F778"/>
  <c r="E778"/>
  <c r="D779"/>
  <c r="C779"/>
  <c r="B779"/>
  <c r="A780"/>
  <c r="H778" l="1"/>
  <c r="I778" s="1"/>
  <c r="K778"/>
  <c r="G778"/>
  <c r="J778"/>
  <c r="F779"/>
  <c r="E779"/>
  <c r="D780"/>
  <c r="C780"/>
  <c r="B780"/>
  <c r="A781"/>
  <c r="H779" l="1"/>
  <c r="I779" s="1"/>
  <c r="K779"/>
  <c r="G779"/>
  <c r="J779"/>
  <c r="F780"/>
  <c r="E780"/>
  <c r="D781"/>
  <c r="B781"/>
  <c r="C781"/>
  <c r="A782"/>
  <c r="H780" l="1"/>
  <c r="I780" s="1"/>
  <c r="K780"/>
  <c r="G780"/>
  <c r="J780"/>
  <c r="F781"/>
  <c r="D782"/>
  <c r="C782"/>
  <c r="B782"/>
  <c r="A783"/>
  <c r="E781"/>
  <c r="H781" l="1"/>
  <c r="I781" s="1"/>
  <c r="K781"/>
  <c r="G781"/>
  <c r="J781"/>
  <c r="E782"/>
  <c r="F782"/>
  <c r="D783"/>
  <c r="C783"/>
  <c r="B783"/>
  <c r="A784"/>
  <c r="H782" l="1"/>
  <c r="I782" s="1"/>
  <c r="K782"/>
  <c r="G782"/>
  <c r="J782"/>
  <c r="F783"/>
  <c r="E783"/>
  <c r="D784"/>
  <c r="C784"/>
  <c r="B784"/>
  <c r="A785"/>
  <c r="H783" l="1"/>
  <c r="I783" s="1"/>
  <c r="K783"/>
  <c r="G783"/>
  <c r="J783"/>
  <c r="F784"/>
  <c r="E784"/>
  <c r="D785"/>
  <c r="B785"/>
  <c r="C785"/>
  <c r="A786"/>
  <c r="H784" l="1"/>
  <c r="I784" s="1"/>
  <c r="K784"/>
  <c r="G784"/>
  <c r="J784"/>
  <c r="F785"/>
  <c r="D786"/>
  <c r="C786"/>
  <c r="A787"/>
  <c r="B786"/>
  <c r="E785"/>
  <c r="H785" l="1"/>
  <c r="I785" s="1"/>
  <c r="K785"/>
  <c r="F786"/>
  <c r="G785"/>
  <c r="J785"/>
  <c r="D787"/>
  <c r="C787"/>
  <c r="B787"/>
  <c r="A788"/>
  <c r="E786"/>
  <c r="H786" l="1"/>
  <c r="I786" s="1"/>
  <c r="K786"/>
  <c r="G786"/>
  <c r="J786"/>
  <c r="F787"/>
  <c r="E787"/>
  <c r="D788"/>
  <c r="B788"/>
  <c r="C788"/>
  <c r="A789"/>
  <c r="H787" l="1"/>
  <c r="I787" s="1"/>
  <c r="K787"/>
  <c r="G787"/>
  <c r="J787"/>
  <c r="D789"/>
  <c r="C789"/>
  <c r="B789"/>
  <c r="A790"/>
  <c r="F788"/>
  <c r="E788"/>
  <c r="H788" l="1"/>
  <c r="I788" s="1"/>
  <c r="K788"/>
  <c r="G788"/>
  <c r="J788"/>
  <c r="E789"/>
  <c r="F789"/>
  <c r="D790"/>
  <c r="C790"/>
  <c r="B790"/>
  <c r="A791"/>
  <c r="H789" l="1"/>
  <c r="I789" s="1"/>
  <c r="K789"/>
  <c r="G789"/>
  <c r="J789"/>
  <c r="F790"/>
  <c r="E790"/>
  <c r="D791"/>
  <c r="C791"/>
  <c r="B791"/>
  <c r="A792"/>
  <c r="K790" l="1"/>
  <c r="H790"/>
  <c r="I790" s="1"/>
  <c r="F791"/>
  <c r="G790"/>
  <c r="J790"/>
  <c r="E791"/>
  <c r="D792"/>
  <c r="B792"/>
  <c r="C792"/>
  <c r="A793"/>
  <c r="H791" l="1"/>
  <c r="I791" s="1"/>
  <c r="K791"/>
  <c r="G791"/>
  <c r="J791"/>
  <c r="F792"/>
  <c r="D793"/>
  <c r="C793"/>
  <c r="A794"/>
  <c r="B793"/>
  <c r="E792"/>
  <c r="H792" l="1"/>
  <c r="I792" s="1"/>
  <c r="K792"/>
  <c r="F793"/>
  <c r="K793" s="1"/>
  <c r="G792"/>
  <c r="J792"/>
  <c r="D794"/>
  <c r="B794"/>
  <c r="A795"/>
  <c r="C794"/>
  <c r="E793"/>
  <c r="H793" l="1"/>
  <c r="I793" s="1"/>
  <c r="G793"/>
  <c r="J793"/>
  <c r="F794"/>
  <c r="D795"/>
  <c r="B795"/>
  <c r="A796"/>
  <c r="C795"/>
  <c r="E794"/>
  <c r="H794" l="1"/>
  <c r="I794" s="1"/>
  <c r="K794"/>
  <c r="G794"/>
  <c r="J794"/>
  <c r="F795"/>
  <c r="E795"/>
  <c r="D796"/>
  <c r="A797"/>
  <c r="C796"/>
  <c r="B796"/>
  <c r="H795" l="1"/>
  <c r="I795" s="1"/>
  <c r="K795"/>
  <c r="G795"/>
  <c r="J795"/>
  <c r="F796"/>
  <c r="D797"/>
  <c r="C797"/>
  <c r="B797"/>
  <c r="A798"/>
  <c r="E796"/>
  <c r="H796" l="1"/>
  <c r="I796" s="1"/>
  <c r="K796"/>
  <c r="G796"/>
  <c r="J796"/>
  <c r="F797"/>
  <c r="E797"/>
  <c r="D798"/>
  <c r="C798"/>
  <c r="B798"/>
  <c r="A799"/>
  <c r="H797" l="1"/>
  <c r="I797" s="1"/>
  <c r="K797"/>
  <c r="G797"/>
  <c r="J797"/>
  <c r="F798"/>
  <c r="D799"/>
  <c r="C799"/>
  <c r="B799"/>
  <c r="A800"/>
  <c r="E798"/>
  <c r="H798" l="1"/>
  <c r="I798" s="1"/>
  <c r="K798"/>
  <c r="G798"/>
  <c r="J798"/>
  <c r="E799"/>
  <c r="F799"/>
  <c r="D800"/>
  <c r="C800"/>
  <c r="B800"/>
  <c r="A801"/>
  <c r="H799" l="1"/>
  <c r="I799" s="1"/>
  <c r="K799"/>
  <c r="G799"/>
  <c r="J799"/>
  <c r="F800"/>
  <c r="D801"/>
  <c r="C801"/>
  <c r="B801"/>
  <c r="A802"/>
  <c r="E800"/>
  <c r="H800" l="1"/>
  <c r="I800" s="1"/>
  <c r="K800"/>
  <c r="G800"/>
  <c r="J800"/>
  <c r="E801"/>
  <c r="F801"/>
  <c r="D802"/>
  <c r="A803"/>
  <c r="C802"/>
  <c r="B802"/>
  <c r="H801" l="1"/>
  <c r="I801" s="1"/>
  <c r="K801"/>
  <c r="G801"/>
  <c r="J801"/>
  <c r="F802"/>
  <c r="E802"/>
  <c r="D803"/>
  <c r="C803"/>
  <c r="B803"/>
  <c r="A804"/>
  <c r="H802" l="1"/>
  <c r="I802" s="1"/>
  <c r="K802"/>
  <c r="G802"/>
  <c r="J802"/>
  <c r="F803"/>
  <c r="E803"/>
  <c r="D804"/>
  <c r="B804"/>
  <c r="A805"/>
  <c r="C804"/>
  <c r="H803" l="1"/>
  <c r="I803" s="1"/>
  <c r="K803"/>
  <c r="G803"/>
  <c r="J803"/>
  <c r="D805"/>
  <c r="A806"/>
  <c r="C805"/>
  <c r="B805"/>
  <c r="F804"/>
  <c r="E804"/>
  <c r="H804" l="1"/>
  <c r="I804" s="1"/>
  <c r="K804"/>
  <c r="G804"/>
  <c r="J804"/>
  <c r="F805"/>
  <c r="E805"/>
  <c r="D806"/>
  <c r="C806"/>
  <c r="B806"/>
  <c r="A807"/>
  <c r="H805" l="1"/>
  <c r="I805" s="1"/>
  <c r="K805"/>
  <c r="G805"/>
  <c r="J805"/>
  <c r="F806"/>
  <c r="E806"/>
  <c r="D807"/>
  <c r="A808"/>
  <c r="C807"/>
  <c r="B807"/>
  <c r="H806" l="1"/>
  <c r="I806" s="1"/>
  <c r="K806"/>
  <c r="G806"/>
  <c r="J806"/>
  <c r="F807"/>
  <c r="E807"/>
  <c r="D808"/>
  <c r="B808"/>
  <c r="C808"/>
  <c r="A809"/>
  <c r="H807" l="1"/>
  <c r="I807" s="1"/>
  <c r="K807"/>
  <c r="G807"/>
  <c r="J807"/>
  <c r="F808"/>
  <c r="D809"/>
  <c r="C809"/>
  <c r="B809"/>
  <c r="A810"/>
  <c r="E808"/>
  <c r="H808" l="1"/>
  <c r="I808" s="1"/>
  <c r="K808"/>
  <c r="G808"/>
  <c r="J808"/>
  <c r="E809"/>
  <c r="F809"/>
  <c r="D810"/>
  <c r="A811"/>
  <c r="C810"/>
  <c r="B810"/>
  <c r="H809" l="1"/>
  <c r="I809" s="1"/>
  <c r="K809"/>
  <c r="G809"/>
  <c r="J809"/>
  <c r="F810"/>
  <c r="D811"/>
  <c r="A812"/>
  <c r="C811"/>
  <c r="B811"/>
  <c r="E810"/>
  <c r="H810" l="1"/>
  <c r="I810" s="1"/>
  <c r="K810"/>
  <c r="G810"/>
  <c r="J810"/>
  <c r="F811"/>
  <c r="E811"/>
  <c r="D812"/>
  <c r="A813"/>
  <c r="C812"/>
  <c r="B812"/>
  <c r="H811" l="1"/>
  <c r="I811" s="1"/>
  <c r="K811"/>
  <c r="G811"/>
  <c r="J811"/>
  <c r="F812"/>
  <c r="E812"/>
  <c r="D813"/>
  <c r="C813"/>
  <c r="B813"/>
  <c r="A814"/>
  <c r="H812" l="1"/>
  <c r="I812" s="1"/>
  <c r="K812"/>
  <c r="G812"/>
  <c r="J812"/>
  <c r="F813"/>
  <c r="E813"/>
  <c r="D814"/>
  <c r="C814"/>
  <c r="B814"/>
  <c r="A815"/>
  <c r="H813" l="1"/>
  <c r="I813" s="1"/>
  <c r="K813"/>
  <c r="G813"/>
  <c r="J813"/>
  <c r="F814"/>
  <c r="D815"/>
  <c r="A816"/>
  <c r="C815"/>
  <c r="B815"/>
  <c r="E814"/>
  <c r="F815" l="1"/>
  <c r="K815" s="1"/>
  <c r="H814"/>
  <c r="I814" s="1"/>
  <c r="K814"/>
  <c r="G814"/>
  <c r="J814"/>
  <c r="E815"/>
  <c r="D816"/>
  <c r="C816"/>
  <c r="B816"/>
  <c r="A817"/>
  <c r="H815" l="1"/>
  <c r="I815" s="1"/>
  <c r="G815"/>
  <c r="J815"/>
  <c r="E816"/>
  <c r="F816"/>
  <c r="D817"/>
  <c r="A818"/>
  <c r="B817"/>
  <c r="C817"/>
  <c r="H816" l="1"/>
  <c r="I816" s="1"/>
  <c r="K816"/>
  <c r="G816"/>
  <c r="J816"/>
  <c r="F817"/>
  <c r="D818"/>
  <c r="C818"/>
  <c r="A819"/>
  <c r="B818"/>
  <c r="E817"/>
  <c r="H817" l="1"/>
  <c r="I817" s="1"/>
  <c r="K817"/>
  <c r="G817"/>
  <c r="J817"/>
  <c r="F818"/>
  <c r="D819"/>
  <c r="B819"/>
  <c r="A820"/>
  <c r="C819"/>
  <c r="E818"/>
  <c r="H818" l="1"/>
  <c r="I818" s="1"/>
  <c r="K818"/>
  <c r="G818"/>
  <c r="J818"/>
  <c r="F819"/>
  <c r="D820"/>
  <c r="A821"/>
  <c r="C820"/>
  <c r="B820"/>
  <c r="E819"/>
  <c r="H819" l="1"/>
  <c r="I819" s="1"/>
  <c r="K819"/>
  <c r="G819"/>
  <c r="J819"/>
  <c r="F820"/>
  <c r="E820"/>
  <c r="D821"/>
  <c r="A822"/>
  <c r="B821"/>
  <c r="C821"/>
  <c r="H820" l="1"/>
  <c r="I820" s="1"/>
  <c r="K820"/>
  <c r="G820"/>
  <c r="J820"/>
  <c r="F821"/>
  <c r="E821"/>
  <c r="D822"/>
  <c r="C822"/>
  <c r="B822"/>
  <c r="A823"/>
  <c r="H821" l="1"/>
  <c r="I821" s="1"/>
  <c r="K821"/>
  <c r="G821"/>
  <c r="J821"/>
  <c r="F822"/>
  <c r="E822"/>
  <c r="D823"/>
  <c r="B823"/>
  <c r="C823"/>
  <c r="A824"/>
  <c r="H822" l="1"/>
  <c r="I822" s="1"/>
  <c r="K822"/>
  <c r="G822"/>
  <c r="J822"/>
  <c r="D824"/>
  <c r="C824"/>
  <c r="B824"/>
  <c r="A825"/>
  <c r="F823"/>
  <c r="E823"/>
  <c r="H823" l="1"/>
  <c r="I823" s="1"/>
  <c r="K823"/>
  <c r="G823"/>
  <c r="J823"/>
  <c r="F824"/>
  <c r="E824"/>
  <c r="D825"/>
  <c r="A826"/>
  <c r="C825"/>
  <c r="B825"/>
  <c r="H824" l="1"/>
  <c r="I824" s="1"/>
  <c r="K824"/>
  <c r="G824"/>
  <c r="J824"/>
  <c r="E825"/>
  <c r="F825"/>
  <c r="D826"/>
  <c r="C826"/>
  <c r="B826"/>
  <c r="A827"/>
  <c r="H825" l="1"/>
  <c r="I825" s="1"/>
  <c r="K825"/>
  <c r="G825"/>
  <c r="J825"/>
  <c r="F826"/>
  <c r="E826"/>
  <c r="D827"/>
  <c r="A828"/>
  <c r="C827"/>
  <c r="B827"/>
  <c r="E827" l="1"/>
  <c r="G827" s="1"/>
  <c r="H826"/>
  <c r="I826" s="1"/>
  <c r="K826"/>
  <c r="G826"/>
  <c r="J826"/>
  <c r="F827"/>
  <c r="D828"/>
  <c r="B828"/>
  <c r="C828"/>
  <c r="A829"/>
  <c r="J827" l="1"/>
  <c r="H827"/>
  <c r="I827" s="1"/>
  <c r="K827"/>
  <c r="F828"/>
  <c r="D829"/>
  <c r="B829"/>
  <c r="A830"/>
  <c r="C829"/>
  <c r="E828"/>
  <c r="H828" l="1"/>
  <c r="I828" s="1"/>
  <c r="K828"/>
  <c r="G828"/>
  <c r="J828"/>
  <c r="F829"/>
  <c r="E829"/>
  <c r="D830"/>
  <c r="C830"/>
  <c r="B830"/>
  <c r="A831"/>
  <c r="H829" l="1"/>
  <c r="I829" s="1"/>
  <c r="K829"/>
  <c r="E830"/>
  <c r="G830" s="1"/>
  <c r="G829"/>
  <c r="J829"/>
  <c r="F830"/>
  <c r="D831"/>
  <c r="A832"/>
  <c r="B831"/>
  <c r="C831"/>
  <c r="J830" l="1"/>
  <c r="H830"/>
  <c r="I830" s="1"/>
  <c r="K830"/>
  <c r="F831"/>
  <c r="E831"/>
  <c r="D832"/>
  <c r="B832"/>
  <c r="C832"/>
  <c r="A833"/>
  <c r="H831" l="1"/>
  <c r="I831" s="1"/>
  <c r="K831"/>
  <c r="G831"/>
  <c r="J831"/>
  <c r="F832"/>
  <c r="D833"/>
  <c r="C833"/>
  <c r="B833"/>
  <c r="A834"/>
  <c r="E832"/>
  <c r="H832" l="1"/>
  <c r="I832" s="1"/>
  <c r="K832"/>
  <c r="G832"/>
  <c r="J832"/>
  <c r="F833"/>
  <c r="E833"/>
  <c r="D834"/>
  <c r="A835"/>
  <c r="B834"/>
  <c r="C834"/>
  <c r="H833" l="1"/>
  <c r="I833" s="1"/>
  <c r="K833"/>
  <c r="G833"/>
  <c r="J833"/>
  <c r="F834"/>
  <c r="D835"/>
  <c r="B835"/>
  <c r="A836"/>
  <c r="C835"/>
  <c r="E834"/>
  <c r="H834" l="1"/>
  <c r="I834" s="1"/>
  <c r="K834"/>
  <c r="G834"/>
  <c r="J834"/>
  <c r="F835"/>
  <c r="E835"/>
  <c r="D836"/>
  <c r="B836"/>
  <c r="C836"/>
  <c r="A837"/>
  <c r="H835" l="1"/>
  <c r="I835" s="1"/>
  <c r="K835"/>
  <c r="G835"/>
  <c r="J835"/>
  <c r="F836"/>
  <c r="E836"/>
  <c r="D837"/>
  <c r="B837"/>
  <c r="A838"/>
  <c r="C837"/>
  <c r="H836" l="1"/>
  <c r="I836" s="1"/>
  <c r="K836"/>
  <c r="G836"/>
  <c r="J836"/>
  <c r="F837"/>
  <c r="E837"/>
  <c r="D838"/>
  <c r="C838"/>
  <c r="B838"/>
  <c r="A839"/>
  <c r="H837" l="1"/>
  <c r="I837" s="1"/>
  <c r="K837"/>
  <c r="G837"/>
  <c r="J837"/>
  <c r="F838"/>
  <c r="E838"/>
  <c r="D839"/>
  <c r="C839"/>
  <c r="A840"/>
  <c r="B839"/>
  <c r="K838" l="1"/>
  <c r="H838"/>
  <c r="I838" s="1"/>
  <c r="F839"/>
  <c r="G838"/>
  <c r="J838"/>
  <c r="E839"/>
  <c r="D840"/>
  <c r="A841"/>
  <c r="B840"/>
  <c r="C840"/>
  <c r="H839" l="1"/>
  <c r="I839" s="1"/>
  <c r="K839"/>
  <c r="G839"/>
  <c r="J839"/>
  <c r="F840"/>
  <c r="D841"/>
  <c r="C841"/>
  <c r="B841"/>
  <c r="A842"/>
  <c r="E840"/>
  <c r="H840" l="1"/>
  <c r="I840" s="1"/>
  <c r="K840"/>
  <c r="G840"/>
  <c r="J840"/>
  <c r="F841"/>
  <c r="E841"/>
  <c r="D842"/>
  <c r="C842"/>
  <c r="B842"/>
  <c r="A843"/>
  <c r="H841" l="1"/>
  <c r="I841" s="1"/>
  <c r="K841"/>
  <c r="G841"/>
  <c r="J841"/>
  <c r="F842"/>
  <c r="E842"/>
  <c r="D843"/>
  <c r="A844"/>
  <c r="B843"/>
  <c r="C843"/>
  <c r="H842" l="1"/>
  <c r="I842" s="1"/>
  <c r="K842"/>
  <c r="G842"/>
  <c r="J842"/>
  <c r="F843"/>
  <c r="D844"/>
  <c r="C844"/>
  <c r="B844"/>
  <c r="A845"/>
  <c r="E843"/>
  <c r="H843" l="1"/>
  <c r="I843" s="1"/>
  <c r="K843"/>
  <c r="G843"/>
  <c r="J843"/>
  <c r="E844"/>
  <c r="F844"/>
  <c r="D845"/>
  <c r="B845"/>
  <c r="A846"/>
  <c r="C845"/>
  <c r="H844" l="1"/>
  <c r="I844" s="1"/>
  <c r="K844"/>
  <c r="G844"/>
  <c r="J844"/>
  <c r="F845"/>
  <c r="D846"/>
  <c r="B846"/>
  <c r="C846"/>
  <c r="A847"/>
  <c r="E845"/>
  <c r="H845" l="1"/>
  <c r="I845" s="1"/>
  <c r="K845"/>
  <c r="G845"/>
  <c r="J845"/>
  <c r="F846"/>
  <c r="E846"/>
  <c r="D847"/>
  <c r="B847"/>
  <c r="C847"/>
  <c r="A848"/>
  <c r="H846" l="1"/>
  <c r="I846" s="1"/>
  <c r="K846"/>
  <c r="G846"/>
  <c r="J846"/>
  <c r="F847"/>
  <c r="D848"/>
  <c r="B848"/>
  <c r="C848"/>
  <c r="A849"/>
  <c r="E847"/>
  <c r="H847" l="1"/>
  <c r="I847" s="1"/>
  <c r="K847"/>
  <c r="G847"/>
  <c r="J847"/>
  <c r="F848"/>
  <c r="E848"/>
  <c r="D849"/>
  <c r="C849"/>
  <c r="B849"/>
  <c r="A850"/>
  <c r="H848" l="1"/>
  <c r="I848" s="1"/>
  <c r="K848"/>
  <c r="E849"/>
  <c r="G849" s="1"/>
  <c r="G848"/>
  <c r="J848"/>
  <c r="F849"/>
  <c r="D850"/>
  <c r="B850"/>
  <c r="A851"/>
  <c r="C850"/>
  <c r="J849" l="1"/>
  <c r="H849"/>
  <c r="I849" s="1"/>
  <c r="K849"/>
  <c r="F850"/>
  <c r="D851"/>
  <c r="A852"/>
  <c r="B851"/>
  <c r="C851"/>
  <c r="E850"/>
  <c r="H850" l="1"/>
  <c r="I850" s="1"/>
  <c r="K850"/>
  <c r="G850"/>
  <c r="J850"/>
  <c r="F851"/>
  <c r="E851"/>
  <c r="D852"/>
  <c r="B852"/>
  <c r="A853"/>
  <c r="C852"/>
  <c r="H851" l="1"/>
  <c r="I851" s="1"/>
  <c r="K851"/>
  <c r="G851"/>
  <c r="J851"/>
  <c r="F852"/>
  <c r="E852"/>
  <c r="D853"/>
  <c r="C853"/>
  <c r="B853"/>
  <c r="A854"/>
  <c r="H852" l="1"/>
  <c r="I852" s="1"/>
  <c r="K852"/>
  <c r="G852"/>
  <c r="J852"/>
  <c r="F853"/>
  <c r="E853"/>
  <c r="D854"/>
  <c r="C854"/>
  <c r="B854"/>
  <c r="A855"/>
  <c r="H853" l="1"/>
  <c r="I853" s="1"/>
  <c r="K853"/>
  <c r="F854"/>
  <c r="G853"/>
  <c r="J853"/>
  <c r="D855"/>
  <c r="C855"/>
  <c r="B855"/>
  <c r="A856"/>
  <c r="E854"/>
  <c r="H854" l="1"/>
  <c r="I854" s="1"/>
  <c r="K854"/>
  <c r="G854"/>
  <c r="J854"/>
  <c r="E855"/>
  <c r="F855"/>
  <c r="D856"/>
  <c r="A857"/>
  <c r="B856"/>
  <c r="C856"/>
  <c r="H855" l="1"/>
  <c r="I855" s="1"/>
  <c r="K855"/>
  <c r="F856"/>
  <c r="K856" s="1"/>
  <c r="G855"/>
  <c r="J855"/>
  <c r="D857"/>
  <c r="A858"/>
  <c r="C857"/>
  <c r="B857"/>
  <c r="E856"/>
  <c r="H856" l="1"/>
  <c r="I856" s="1"/>
  <c r="F857"/>
  <c r="G856"/>
  <c r="J856"/>
  <c r="E857"/>
  <c r="D858"/>
  <c r="A859"/>
  <c r="C858"/>
  <c r="B858"/>
  <c r="H857" l="1"/>
  <c r="I857" s="1"/>
  <c r="K857"/>
  <c r="G857"/>
  <c r="J857"/>
  <c r="F858"/>
  <c r="E858"/>
  <c r="D859"/>
  <c r="B859"/>
  <c r="A860"/>
  <c r="C859"/>
  <c r="H858" l="1"/>
  <c r="I858" s="1"/>
  <c r="K858"/>
  <c r="G858"/>
  <c r="J858"/>
  <c r="F859"/>
  <c r="D860"/>
  <c r="A861"/>
  <c r="C860"/>
  <c r="B860"/>
  <c r="E859"/>
  <c r="H859" l="1"/>
  <c r="I859" s="1"/>
  <c r="K859"/>
  <c r="G859"/>
  <c r="J859"/>
  <c r="F860"/>
  <c r="D861"/>
  <c r="A862"/>
  <c r="C861"/>
  <c r="B861"/>
  <c r="E860"/>
  <c r="H860" l="1"/>
  <c r="I860" s="1"/>
  <c r="K860"/>
  <c r="G860"/>
  <c r="J860"/>
  <c r="E861"/>
  <c r="F861"/>
  <c r="D862"/>
  <c r="A863"/>
  <c r="C862"/>
  <c r="B862"/>
  <c r="H861" l="1"/>
  <c r="I861" s="1"/>
  <c r="K861"/>
  <c r="G861"/>
  <c r="J861"/>
  <c r="F862"/>
  <c r="E862"/>
  <c r="D863"/>
  <c r="B863"/>
  <c r="A864"/>
  <c r="C863"/>
  <c r="H862" l="1"/>
  <c r="I862" s="1"/>
  <c r="K862"/>
  <c r="G862"/>
  <c r="J862"/>
  <c r="F863"/>
  <c r="E863"/>
  <c r="D864"/>
  <c r="C864"/>
  <c r="A865"/>
  <c r="B864"/>
  <c r="H863" l="1"/>
  <c r="I863" s="1"/>
  <c r="K863"/>
  <c r="E864"/>
  <c r="G864" s="1"/>
  <c r="G863"/>
  <c r="J863"/>
  <c r="F864"/>
  <c r="D865"/>
  <c r="C865"/>
  <c r="B865"/>
  <c r="A866"/>
  <c r="H864" l="1"/>
  <c r="I864" s="1"/>
  <c r="K864"/>
  <c r="J864"/>
  <c r="E865"/>
  <c r="F865"/>
  <c r="D866"/>
  <c r="A867"/>
  <c r="B866"/>
  <c r="C866"/>
  <c r="H865" l="1"/>
  <c r="I865" s="1"/>
  <c r="K865"/>
  <c r="G865"/>
  <c r="J865"/>
  <c r="F866"/>
  <c r="D867"/>
  <c r="C867"/>
  <c r="B867"/>
  <c r="A868"/>
  <c r="E866"/>
  <c r="H866" l="1"/>
  <c r="I866" s="1"/>
  <c r="K866"/>
  <c r="G866"/>
  <c r="J866"/>
  <c r="F867"/>
  <c r="E867"/>
  <c r="D868"/>
  <c r="B868"/>
  <c r="C868"/>
  <c r="A869"/>
  <c r="H867" l="1"/>
  <c r="I867" s="1"/>
  <c r="K867"/>
  <c r="G867"/>
  <c r="J867"/>
  <c r="F868"/>
  <c r="D869"/>
  <c r="B869"/>
  <c r="A870"/>
  <c r="C869"/>
  <c r="E868"/>
  <c r="H868" l="1"/>
  <c r="I868" s="1"/>
  <c r="K868"/>
  <c r="G868"/>
  <c r="J868"/>
  <c r="F869"/>
  <c r="E869"/>
  <c r="D870"/>
  <c r="C870"/>
  <c r="B870"/>
  <c r="A871"/>
  <c r="H869" l="1"/>
  <c r="I869" s="1"/>
  <c r="K869"/>
  <c r="G869"/>
  <c r="J869"/>
  <c r="E870"/>
  <c r="F870"/>
  <c r="D871"/>
  <c r="C871"/>
  <c r="B871"/>
  <c r="A872"/>
  <c r="H870" l="1"/>
  <c r="I870" s="1"/>
  <c r="K870"/>
  <c r="G870"/>
  <c r="J870"/>
  <c r="E871"/>
  <c r="F871"/>
  <c r="D872"/>
  <c r="B872"/>
  <c r="A873"/>
  <c r="C872"/>
  <c r="H871" l="1"/>
  <c r="I871" s="1"/>
  <c r="K871"/>
  <c r="G871"/>
  <c r="J871"/>
  <c r="D873"/>
  <c r="C873"/>
  <c r="B873"/>
  <c r="A874"/>
  <c r="F872"/>
  <c r="E872"/>
  <c r="F873" l="1"/>
  <c r="K873" s="1"/>
  <c r="E873"/>
  <c r="G873" s="1"/>
  <c r="H872"/>
  <c r="I872" s="1"/>
  <c r="K872"/>
  <c r="G872"/>
  <c r="J872"/>
  <c r="D874"/>
  <c r="B874"/>
  <c r="C874"/>
  <c r="A875"/>
  <c r="H873" l="1"/>
  <c r="I873" s="1"/>
  <c r="J873"/>
  <c r="F874"/>
  <c r="D875"/>
  <c r="C875"/>
  <c r="A876"/>
  <c r="B875"/>
  <c r="E874"/>
  <c r="H874" l="1"/>
  <c r="I874" s="1"/>
  <c r="K874"/>
  <c r="F875"/>
  <c r="G874"/>
  <c r="J874"/>
  <c r="D876"/>
  <c r="A877"/>
  <c r="C876"/>
  <c r="B876"/>
  <c r="E875"/>
  <c r="K875" l="1"/>
  <c r="E876"/>
  <c r="G876" s="1"/>
  <c r="H875"/>
  <c r="I875" s="1"/>
  <c r="G875"/>
  <c r="J875"/>
  <c r="F876"/>
  <c r="D877"/>
  <c r="B877"/>
  <c r="C877"/>
  <c r="A878"/>
  <c r="J876" l="1"/>
  <c r="H876"/>
  <c r="I876" s="1"/>
  <c r="K876"/>
  <c r="F877"/>
  <c r="D878"/>
  <c r="C878"/>
  <c r="B878"/>
  <c r="A879"/>
  <c r="E877"/>
  <c r="H877" l="1"/>
  <c r="I877" s="1"/>
  <c r="K877"/>
  <c r="G877"/>
  <c r="J877"/>
  <c r="E878"/>
  <c r="F878"/>
  <c r="D879"/>
  <c r="B879"/>
  <c r="C879"/>
  <c r="A880"/>
  <c r="H878" l="1"/>
  <c r="I878" s="1"/>
  <c r="K878"/>
  <c r="G878"/>
  <c r="J878"/>
  <c r="F879"/>
  <c r="D880"/>
  <c r="B880"/>
  <c r="C880"/>
  <c r="A881"/>
  <c r="E879"/>
  <c r="H879" l="1"/>
  <c r="I879" s="1"/>
  <c r="K879"/>
  <c r="G879"/>
  <c r="J879"/>
  <c r="F880"/>
  <c r="D881"/>
  <c r="C881"/>
  <c r="A882"/>
  <c r="B881"/>
  <c r="E880"/>
  <c r="H880" l="1"/>
  <c r="I880" s="1"/>
  <c r="K880"/>
  <c r="F881"/>
  <c r="G880"/>
  <c r="J880"/>
  <c r="E881"/>
  <c r="D882"/>
  <c r="C882"/>
  <c r="B882"/>
  <c r="A883"/>
  <c r="H881" l="1"/>
  <c r="I881" s="1"/>
  <c r="K881"/>
  <c r="G881"/>
  <c r="J881"/>
  <c r="F882"/>
  <c r="E882"/>
  <c r="D883"/>
  <c r="A884"/>
  <c r="B883"/>
  <c r="C883"/>
  <c r="H882" l="1"/>
  <c r="I882" s="1"/>
  <c r="K882"/>
  <c r="G882"/>
  <c r="J882"/>
  <c r="D884"/>
  <c r="C884"/>
  <c r="B884"/>
  <c r="A885"/>
  <c r="F883"/>
  <c r="E883"/>
  <c r="H883" l="1"/>
  <c r="I883" s="1"/>
  <c r="K883"/>
  <c r="F884"/>
  <c r="E884"/>
  <c r="G884" s="1"/>
  <c r="G883"/>
  <c r="J883"/>
  <c r="D885"/>
  <c r="C885"/>
  <c r="B885"/>
  <c r="A886"/>
  <c r="K884" l="1"/>
  <c r="J884"/>
  <c r="H884"/>
  <c r="I884" s="1"/>
  <c r="F885"/>
  <c r="E885"/>
  <c r="D886"/>
  <c r="A887"/>
  <c r="C886"/>
  <c r="B886"/>
  <c r="H885" l="1"/>
  <c r="I885" s="1"/>
  <c r="K885"/>
  <c r="G885"/>
  <c r="J885"/>
  <c r="F886"/>
  <c r="E886"/>
  <c r="D887"/>
  <c r="C887"/>
  <c r="B887"/>
  <c r="A888"/>
  <c r="H886" l="1"/>
  <c r="I886" s="1"/>
  <c r="K886"/>
  <c r="G886"/>
  <c r="J886"/>
  <c r="F887"/>
  <c r="E887"/>
  <c r="D888"/>
  <c r="A889"/>
  <c r="B888"/>
  <c r="C888"/>
  <c r="H887" l="1"/>
  <c r="I887" s="1"/>
  <c r="K887"/>
  <c r="G887"/>
  <c r="J887"/>
  <c r="D889"/>
  <c r="B889"/>
  <c r="C889"/>
  <c r="A890"/>
  <c r="F888"/>
  <c r="E888"/>
  <c r="H888" l="1"/>
  <c r="I888" s="1"/>
  <c r="K888"/>
  <c r="G888"/>
  <c r="J888"/>
  <c r="F889"/>
  <c r="D890"/>
  <c r="A891"/>
  <c r="C890"/>
  <c r="B890"/>
  <c r="E889"/>
  <c r="H889" l="1"/>
  <c r="I889" s="1"/>
  <c r="K889"/>
  <c r="G889"/>
  <c r="J889"/>
  <c r="F890"/>
  <c r="D891"/>
  <c r="B891"/>
  <c r="A892"/>
  <c r="C891"/>
  <c r="E890"/>
  <c r="H890" l="1"/>
  <c r="I890" s="1"/>
  <c r="K890"/>
  <c r="G890"/>
  <c r="J890"/>
  <c r="F891"/>
  <c r="D892"/>
  <c r="A893"/>
  <c r="C892"/>
  <c r="B892"/>
  <c r="E891"/>
  <c r="H891" l="1"/>
  <c r="I891" s="1"/>
  <c r="K891"/>
  <c r="G891"/>
  <c r="J891"/>
  <c r="F892"/>
  <c r="D893"/>
  <c r="C893"/>
  <c r="B893"/>
  <c r="A894"/>
  <c r="E892"/>
  <c r="H892" l="1"/>
  <c r="I892" s="1"/>
  <c r="K892"/>
  <c r="G892"/>
  <c r="J892"/>
  <c r="F893"/>
  <c r="E893"/>
  <c r="D894"/>
  <c r="A895"/>
  <c r="C894"/>
  <c r="B894"/>
  <c r="H893" l="1"/>
  <c r="I893" s="1"/>
  <c r="K893"/>
  <c r="G893"/>
  <c r="J893"/>
  <c r="F894"/>
  <c r="E894"/>
  <c r="D895"/>
  <c r="B895"/>
  <c r="A896"/>
  <c r="C895"/>
  <c r="H894" l="1"/>
  <c r="I894" s="1"/>
  <c r="K894"/>
  <c r="G894"/>
  <c r="J894"/>
  <c r="F895"/>
  <c r="E895"/>
  <c r="D896"/>
  <c r="B896"/>
  <c r="C896"/>
  <c r="A897"/>
  <c r="H895" l="1"/>
  <c r="I895" s="1"/>
  <c r="K895"/>
  <c r="G895"/>
  <c r="J895"/>
  <c r="F896"/>
  <c r="D897"/>
  <c r="B897"/>
  <c r="C897"/>
  <c r="A898"/>
  <c r="E896"/>
  <c r="H896" l="1"/>
  <c r="I896" s="1"/>
  <c r="K896"/>
  <c r="G896"/>
  <c r="J896"/>
  <c r="F897"/>
  <c r="E897"/>
  <c r="D898"/>
  <c r="C898"/>
  <c r="B898"/>
  <c r="A899"/>
  <c r="H897" l="1"/>
  <c r="I897" s="1"/>
  <c r="K897"/>
  <c r="G897"/>
  <c r="J897"/>
  <c r="E898"/>
  <c r="F898"/>
  <c r="D899"/>
  <c r="A900"/>
  <c r="C899"/>
  <c r="B899"/>
  <c r="H898" l="1"/>
  <c r="I898" s="1"/>
  <c r="K898"/>
  <c r="G898"/>
  <c r="J898"/>
  <c r="F899"/>
  <c r="D900"/>
  <c r="C900"/>
  <c r="A901"/>
  <c r="B900"/>
  <c r="E899"/>
  <c r="H899" l="1"/>
  <c r="I899" s="1"/>
  <c r="K899"/>
  <c r="E900"/>
  <c r="G900" s="1"/>
  <c r="G899"/>
  <c r="J899"/>
  <c r="F900"/>
  <c r="D901"/>
  <c r="C901"/>
  <c r="B901"/>
  <c r="A902"/>
  <c r="H900" l="1"/>
  <c r="I900" s="1"/>
  <c r="K900"/>
  <c r="J900"/>
  <c r="F901"/>
  <c r="E901"/>
  <c r="D902"/>
  <c r="C902"/>
  <c r="B902"/>
  <c r="A903"/>
  <c r="H901" l="1"/>
  <c r="I901" s="1"/>
  <c r="K901"/>
  <c r="G901"/>
  <c r="J901"/>
  <c r="F902"/>
  <c r="E902"/>
  <c r="D903"/>
  <c r="C903"/>
  <c r="B903"/>
  <c r="A904"/>
  <c r="H902" l="1"/>
  <c r="I902" s="1"/>
  <c r="K902"/>
  <c r="G902"/>
  <c r="J902"/>
  <c r="F903"/>
  <c r="E903"/>
  <c r="D904"/>
  <c r="B904"/>
  <c r="C904"/>
  <c r="A905"/>
  <c r="H903" l="1"/>
  <c r="I903" s="1"/>
  <c r="K903"/>
  <c r="G903"/>
  <c r="J903"/>
  <c r="F904"/>
  <c r="D905"/>
  <c r="C905"/>
  <c r="B905"/>
  <c r="A906"/>
  <c r="E904"/>
  <c r="H904" l="1"/>
  <c r="I904" s="1"/>
  <c r="K904"/>
  <c r="G904"/>
  <c r="J904"/>
  <c r="E905"/>
  <c r="F905"/>
  <c r="D906"/>
  <c r="C906"/>
  <c r="A907"/>
  <c r="B906"/>
  <c r="H905" l="1"/>
  <c r="I905" s="1"/>
  <c r="K905"/>
  <c r="G905"/>
  <c r="J905"/>
  <c r="F906"/>
  <c r="E906"/>
  <c r="D907"/>
  <c r="B907"/>
  <c r="C907"/>
  <c r="A908"/>
  <c r="H906" l="1"/>
  <c r="I906" s="1"/>
  <c r="K906"/>
  <c r="G906"/>
  <c r="J906"/>
  <c r="D908"/>
  <c r="B908"/>
  <c r="A909"/>
  <c r="C908"/>
  <c r="F907"/>
  <c r="E907"/>
  <c r="H907" l="1"/>
  <c r="I907" s="1"/>
  <c r="K907"/>
  <c r="G907"/>
  <c r="J907"/>
  <c r="F908"/>
  <c r="D909"/>
  <c r="B909"/>
  <c r="C909"/>
  <c r="A910"/>
  <c r="E908"/>
  <c r="H908" l="1"/>
  <c r="I908" s="1"/>
  <c r="K908"/>
  <c r="G908"/>
  <c r="J908"/>
  <c r="F909"/>
  <c r="D910"/>
  <c r="C910"/>
  <c r="B910"/>
  <c r="A911"/>
  <c r="E909"/>
  <c r="H909" l="1"/>
  <c r="I909" s="1"/>
  <c r="K909"/>
  <c r="G909"/>
  <c r="J909"/>
  <c r="E910"/>
  <c r="F910"/>
  <c r="D911"/>
  <c r="C911"/>
  <c r="B911"/>
  <c r="A912"/>
  <c r="H910" l="1"/>
  <c r="I910" s="1"/>
  <c r="K910"/>
  <c r="G910"/>
  <c r="J910"/>
  <c r="F911"/>
  <c r="E911"/>
  <c r="D912"/>
  <c r="B912"/>
  <c r="C912"/>
  <c r="A913"/>
  <c r="H911" l="1"/>
  <c r="I911" s="1"/>
  <c r="K911"/>
  <c r="G911"/>
  <c r="J911"/>
  <c r="D913"/>
  <c r="B913"/>
  <c r="C913"/>
  <c r="A914"/>
  <c r="F912"/>
  <c r="E912"/>
  <c r="H912" l="1"/>
  <c r="I912" s="1"/>
  <c r="K912"/>
  <c r="G912"/>
  <c r="J912"/>
  <c r="F913"/>
  <c r="D914"/>
  <c r="C914"/>
  <c r="B914"/>
  <c r="A915"/>
  <c r="E913"/>
  <c r="H913" l="1"/>
  <c r="I913" s="1"/>
  <c r="K913"/>
  <c r="G913"/>
  <c r="J913"/>
  <c r="F914"/>
  <c r="E914"/>
  <c r="D915"/>
  <c r="B915"/>
  <c r="A916"/>
  <c r="C915"/>
  <c r="H914" l="1"/>
  <c r="I914" s="1"/>
  <c r="K914"/>
  <c r="G914"/>
  <c r="J914"/>
  <c r="F915"/>
  <c r="D916"/>
  <c r="A917"/>
  <c r="B916"/>
  <c r="C916"/>
  <c r="E915"/>
  <c r="H915" l="1"/>
  <c r="I915" s="1"/>
  <c r="K915"/>
  <c r="G915"/>
  <c r="J915"/>
  <c r="F916"/>
  <c r="E916"/>
  <c r="D917"/>
  <c r="A918"/>
  <c r="C917"/>
  <c r="B917"/>
  <c r="H916" l="1"/>
  <c r="I916" s="1"/>
  <c r="K916"/>
  <c r="G916"/>
  <c r="J916"/>
  <c r="F917"/>
  <c r="E917"/>
  <c r="D918"/>
  <c r="C918"/>
  <c r="B918"/>
  <c r="A919"/>
  <c r="H917" l="1"/>
  <c r="I917" s="1"/>
  <c r="K917"/>
  <c r="G917"/>
  <c r="J917"/>
  <c r="F918"/>
  <c r="E918"/>
  <c r="D919"/>
  <c r="C919"/>
  <c r="B919"/>
  <c r="A920"/>
  <c r="H918" l="1"/>
  <c r="I918" s="1"/>
  <c r="K918"/>
  <c r="G918"/>
  <c r="J918"/>
  <c r="F919"/>
  <c r="E919"/>
  <c r="D920"/>
  <c r="A921"/>
  <c r="B920"/>
  <c r="C920"/>
  <c r="H919" l="1"/>
  <c r="I919" s="1"/>
  <c r="K919"/>
  <c r="G919"/>
  <c r="J919"/>
  <c r="D921"/>
  <c r="C921"/>
  <c r="A922"/>
  <c r="B921"/>
  <c r="F920"/>
  <c r="E920"/>
  <c r="H920" l="1"/>
  <c r="I920" s="1"/>
  <c r="K920"/>
  <c r="G920"/>
  <c r="J920"/>
  <c r="E921"/>
  <c r="F921"/>
  <c r="D922"/>
  <c r="B922"/>
  <c r="C922"/>
  <c r="A923"/>
  <c r="H921" l="1"/>
  <c r="I921" s="1"/>
  <c r="K921"/>
  <c r="G921"/>
  <c r="J921"/>
  <c r="F922"/>
  <c r="E922"/>
  <c r="D923"/>
  <c r="C923"/>
  <c r="B923"/>
  <c r="A924"/>
  <c r="H922" l="1"/>
  <c r="I922" s="1"/>
  <c r="K922"/>
  <c r="G922"/>
  <c r="J922"/>
  <c r="E923"/>
  <c r="F923"/>
  <c r="D924"/>
  <c r="C924"/>
  <c r="A925"/>
  <c r="B924"/>
  <c r="H923" l="1"/>
  <c r="I923" s="1"/>
  <c r="K923"/>
  <c r="G923"/>
  <c r="J923"/>
  <c r="E924"/>
  <c r="F924"/>
  <c r="D925"/>
  <c r="C925"/>
  <c r="B925"/>
  <c r="A926"/>
  <c r="H924" l="1"/>
  <c r="I924" s="1"/>
  <c r="K924"/>
  <c r="G924"/>
  <c r="J924"/>
  <c r="F925"/>
  <c r="E925"/>
  <c r="D926"/>
  <c r="C926"/>
  <c r="A927"/>
  <c r="B926"/>
  <c r="H925" l="1"/>
  <c r="I925" s="1"/>
  <c r="K925"/>
  <c r="E926"/>
  <c r="G926" s="1"/>
  <c r="G925"/>
  <c r="J925"/>
  <c r="F926"/>
  <c r="D927"/>
  <c r="C927"/>
  <c r="B927"/>
  <c r="A928"/>
  <c r="H926" l="1"/>
  <c r="I926" s="1"/>
  <c r="K926"/>
  <c r="E927"/>
  <c r="G927" s="1"/>
  <c r="J926"/>
  <c r="F927"/>
  <c r="D928"/>
  <c r="B928"/>
  <c r="C928"/>
  <c r="A929"/>
  <c r="H927" l="1"/>
  <c r="I927" s="1"/>
  <c r="K927"/>
  <c r="J927"/>
  <c r="D929"/>
  <c r="B929"/>
  <c r="C929"/>
  <c r="A930"/>
  <c r="F928"/>
  <c r="E928"/>
  <c r="F929" l="1"/>
  <c r="H928"/>
  <c r="I928" s="1"/>
  <c r="K928"/>
  <c r="G928"/>
  <c r="J928"/>
  <c r="D930"/>
  <c r="C930"/>
  <c r="A931"/>
  <c r="B930"/>
  <c r="E929"/>
  <c r="H929" l="1"/>
  <c r="I929" s="1"/>
  <c r="K929"/>
  <c r="E930"/>
  <c r="G930" s="1"/>
  <c r="G929"/>
  <c r="J929"/>
  <c r="F930"/>
  <c r="D931"/>
  <c r="B931"/>
  <c r="A932"/>
  <c r="C931"/>
  <c r="J930" l="1"/>
  <c r="H930"/>
  <c r="I930" s="1"/>
  <c r="K930"/>
  <c r="F931"/>
  <c r="D932"/>
  <c r="B932"/>
  <c r="C932"/>
  <c r="A933"/>
  <c r="E931"/>
  <c r="H931" l="1"/>
  <c r="I931" s="1"/>
  <c r="K931"/>
  <c r="G931"/>
  <c r="J931"/>
  <c r="F932"/>
  <c r="E932"/>
  <c r="D933"/>
  <c r="B933"/>
  <c r="C933"/>
  <c r="A934"/>
  <c r="H932" l="1"/>
  <c r="I932" s="1"/>
  <c r="K932"/>
  <c r="G932"/>
  <c r="J932"/>
  <c r="F933"/>
  <c r="D934"/>
  <c r="C934"/>
  <c r="B934"/>
  <c r="A935"/>
  <c r="E933"/>
  <c r="H933" l="1"/>
  <c r="I933" s="1"/>
  <c r="K933"/>
  <c r="G933"/>
  <c r="J933"/>
  <c r="F934"/>
  <c r="E934"/>
  <c r="D935"/>
  <c r="C935"/>
  <c r="B935"/>
  <c r="A936"/>
  <c r="H934" l="1"/>
  <c r="I934" s="1"/>
  <c r="K934"/>
  <c r="G934"/>
  <c r="J934"/>
  <c r="F935"/>
  <c r="D936"/>
  <c r="B936"/>
  <c r="C936"/>
  <c r="A937"/>
  <c r="E935"/>
  <c r="H935" l="1"/>
  <c r="I935" s="1"/>
  <c r="K935"/>
  <c r="G935"/>
  <c r="J935"/>
  <c r="F936"/>
  <c r="D937"/>
  <c r="C937"/>
  <c r="B937"/>
  <c r="A938"/>
  <c r="E936"/>
  <c r="H936" l="1"/>
  <c r="I936" s="1"/>
  <c r="K936"/>
  <c r="G936"/>
  <c r="J936"/>
  <c r="F937"/>
  <c r="E937"/>
  <c r="D938"/>
  <c r="B938"/>
  <c r="C938"/>
  <c r="A939"/>
  <c r="H937" l="1"/>
  <c r="I937" s="1"/>
  <c r="K937"/>
  <c r="G937"/>
  <c r="J937"/>
  <c r="D939"/>
  <c r="B939"/>
  <c r="C939"/>
  <c r="A940"/>
  <c r="F938"/>
  <c r="E938"/>
  <c r="H938" l="1"/>
  <c r="I938" s="1"/>
  <c r="K938"/>
  <c r="G938"/>
  <c r="J938"/>
  <c r="F939"/>
  <c r="D940"/>
  <c r="A941"/>
  <c r="C940"/>
  <c r="B940"/>
  <c r="E939"/>
  <c r="H939" l="1"/>
  <c r="I939" s="1"/>
  <c r="K939"/>
  <c r="G939"/>
  <c r="J939"/>
  <c r="F940"/>
  <c r="D941"/>
  <c r="C941"/>
  <c r="B941"/>
  <c r="A942"/>
  <c r="E940"/>
  <c r="H940" l="1"/>
  <c r="I940" s="1"/>
  <c r="K940"/>
  <c r="G940"/>
  <c r="J940"/>
  <c r="F941"/>
  <c r="E941"/>
  <c r="D942"/>
  <c r="C942"/>
  <c r="B942"/>
  <c r="A943"/>
  <c r="H941" l="1"/>
  <c r="I941" s="1"/>
  <c r="K941"/>
  <c r="G941"/>
  <c r="J941"/>
  <c r="E942"/>
  <c r="F942"/>
  <c r="D943"/>
  <c r="C943"/>
  <c r="B943"/>
  <c r="A944"/>
  <c r="H942" l="1"/>
  <c r="I942" s="1"/>
  <c r="K942"/>
  <c r="G942"/>
  <c r="J942"/>
  <c r="F943"/>
  <c r="E943"/>
  <c r="D944"/>
  <c r="C944"/>
  <c r="A945"/>
  <c r="B944"/>
  <c r="H943" l="1"/>
  <c r="I943" s="1"/>
  <c r="K943"/>
  <c r="E944"/>
  <c r="G944" s="1"/>
  <c r="G943"/>
  <c r="J943"/>
  <c r="F944"/>
  <c r="D945"/>
  <c r="B945"/>
  <c r="C945"/>
  <c r="A946"/>
  <c r="H944" l="1"/>
  <c r="I944" s="1"/>
  <c r="K944"/>
  <c r="J944"/>
  <c r="F945"/>
  <c r="E945"/>
  <c r="D946"/>
  <c r="C946"/>
  <c r="B946"/>
  <c r="A947"/>
  <c r="H945" l="1"/>
  <c r="I945" s="1"/>
  <c r="K945"/>
  <c r="G945"/>
  <c r="J945"/>
  <c r="F946"/>
  <c r="E946"/>
  <c r="D947"/>
  <c r="A948"/>
  <c r="B947"/>
  <c r="C947"/>
  <c r="H946" l="1"/>
  <c r="I946" s="1"/>
  <c r="K946"/>
  <c r="G946"/>
  <c r="J946"/>
  <c r="D948"/>
  <c r="C948"/>
  <c r="A949"/>
  <c r="B948"/>
  <c r="F947"/>
  <c r="E947"/>
  <c r="H947" l="1"/>
  <c r="I947" s="1"/>
  <c r="K947"/>
  <c r="G947"/>
  <c r="J947"/>
  <c r="F948"/>
  <c r="E948"/>
  <c r="D949"/>
  <c r="B949"/>
  <c r="A950"/>
  <c r="C949"/>
  <c r="H948" l="1"/>
  <c r="I948" s="1"/>
  <c r="K948"/>
  <c r="G948"/>
  <c r="J948"/>
  <c r="F949"/>
  <c r="E949"/>
  <c r="D950"/>
  <c r="C950"/>
  <c r="B950"/>
  <c r="A951"/>
  <c r="H949" l="1"/>
  <c r="I949" s="1"/>
  <c r="K949"/>
  <c r="G949"/>
  <c r="J949"/>
  <c r="F950"/>
  <c r="E950"/>
  <c r="D951"/>
  <c r="B951"/>
  <c r="C951"/>
  <c r="A952"/>
  <c r="H950" l="1"/>
  <c r="I950" s="1"/>
  <c r="K950"/>
  <c r="G950"/>
  <c r="J950"/>
  <c r="F951"/>
  <c r="E951"/>
  <c r="D952"/>
  <c r="A953"/>
  <c r="B952"/>
  <c r="C952"/>
  <c r="H951" l="1"/>
  <c r="I951" s="1"/>
  <c r="K951"/>
  <c r="G951"/>
  <c r="J951"/>
  <c r="F952"/>
  <c r="D953"/>
  <c r="C953"/>
  <c r="B953"/>
  <c r="A954"/>
  <c r="E952"/>
  <c r="H952" l="1"/>
  <c r="I952" s="1"/>
  <c r="K952"/>
  <c r="G952"/>
  <c r="J952"/>
  <c r="E953"/>
  <c r="F953"/>
  <c r="D954"/>
  <c r="C954"/>
  <c r="B954"/>
  <c r="A955"/>
  <c r="H953" l="1"/>
  <c r="I953" s="1"/>
  <c r="K953"/>
  <c r="G953"/>
  <c r="J953"/>
  <c r="F954"/>
  <c r="E954"/>
  <c r="D955"/>
  <c r="A956"/>
  <c r="C955"/>
  <c r="B955"/>
  <c r="H954" l="1"/>
  <c r="I954" s="1"/>
  <c r="K954"/>
  <c r="F955"/>
  <c r="G954"/>
  <c r="J954"/>
  <c r="D956"/>
  <c r="C956"/>
  <c r="B956"/>
  <c r="A957"/>
  <c r="E955"/>
  <c r="H955" l="1"/>
  <c r="I955" s="1"/>
  <c r="K955"/>
  <c r="G955"/>
  <c r="J955"/>
  <c r="E956"/>
  <c r="F956"/>
  <c r="D957"/>
  <c r="A958"/>
  <c r="C957"/>
  <c r="B957"/>
  <c r="H956" l="1"/>
  <c r="I956" s="1"/>
  <c r="K956"/>
  <c r="G956"/>
  <c r="J956"/>
  <c r="F957"/>
  <c r="E957"/>
  <c r="D958"/>
  <c r="A959"/>
  <c r="C958"/>
  <c r="B958"/>
  <c r="H957" l="1"/>
  <c r="I957" s="1"/>
  <c r="K957"/>
  <c r="G957"/>
  <c r="J957"/>
  <c r="F958"/>
  <c r="D959"/>
  <c r="C959"/>
  <c r="B959"/>
  <c r="A960"/>
  <c r="E958"/>
  <c r="H958" l="1"/>
  <c r="I958" s="1"/>
  <c r="K958"/>
  <c r="G958"/>
  <c r="J958"/>
  <c r="E959"/>
  <c r="F959"/>
  <c r="D960"/>
  <c r="A961"/>
  <c r="B960"/>
  <c r="C960"/>
  <c r="H959" l="1"/>
  <c r="I959" s="1"/>
  <c r="K959"/>
  <c r="G959"/>
  <c r="J959"/>
  <c r="F960"/>
  <c r="D961"/>
  <c r="C961"/>
  <c r="B961"/>
  <c r="A962"/>
  <c r="E960"/>
  <c r="H960" l="1"/>
  <c r="I960" s="1"/>
  <c r="K960"/>
  <c r="G960"/>
  <c r="J960"/>
  <c r="E961"/>
  <c r="F961"/>
  <c r="D962"/>
  <c r="A963"/>
  <c r="C962"/>
  <c r="B962"/>
  <c r="H961" l="1"/>
  <c r="I961" s="1"/>
  <c r="K961"/>
  <c r="G961"/>
  <c r="J961"/>
  <c r="F962"/>
  <c r="E962"/>
  <c r="D963"/>
  <c r="C963"/>
  <c r="B963"/>
  <c r="A964"/>
  <c r="H962" l="1"/>
  <c r="I962" s="1"/>
  <c r="K962"/>
  <c r="G962"/>
  <c r="J962"/>
  <c r="F963"/>
  <c r="E963"/>
  <c r="D964"/>
  <c r="B964"/>
  <c r="C964"/>
  <c r="A965"/>
  <c r="H963" l="1"/>
  <c r="I963" s="1"/>
  <c r="K963"/>
  <c r="G963"/>
  <c r="J963"/>
  <c r="D965"/>
  <c r="B965"/>
  <c r="C965"/>
  <c r="A966"/>
  <c r="F964"/>
  <c r="E964"/>
  <c r="H964" l="1"/>
  <c r="I964" s="1"/>
  <c r="K964"/>
  <c r="G964"/>
  <c r="J964"/>
  <c r="F965"/>
  <c r="D966"/>
  <c r="A967"/>
  <c r="C966"/>
  <c r="B966"/>
  <c r="E965"/>
  <c r="H965" l="1"/>
  <c r="I965" s="1"/>
  <c r="K965"/>
  <c r="G965"/>
  <c r="J965"/>
  <c r="E966"/>
  <c r="F966"/>
  <c r="D967"/>
  <c r="C967"/>
  <c r="B967"/>
  <c r="A968"/>
  <c r="H966" l="1"/>
  <c r="I966" s="1"/>
  <c r="K966"/>
  <c r="G966"/>
  <c r="J966"/>
  <c r="F967"/>
  <c r="D968"/>
  <c r="B968"/>
  <c r="C968"/>
  <c r="A969"/>
  <c r="E967"/>
  <c r="H967" l="1"/>
  <c r="I967" s="1"/>
  <c r="K967"/>
  <c r="G967"/>
  <c r="J967"/>
  <c r="F968"/>
  <c r="D969"/>
  <c r="A970"/>
  <c r="C969"/>
  <c r="B969"/>
  <c r="E968"/>
  <c r="H968" l="1"/>
  <c r="I968" s="1"/>
  <c r="K968"/>
  <c r="G968"/>
  <c r="J968"/>
  <c r="F969"/>
  <c r="E969"/>
  <c r="D970"/>
  <c r="A971"/>
  <c r="B970"/>
  <c r="C970"/>
  <c r="H969" l="1"/>
  <c r="I969" s="1"/>
  <c r="K969"/>
  <c r="G969"/>
  <c r="J969"/>
  <c r="F970"/>
  <c r="D971"/>
  <c r="B971"/>
  <c r="C971"/>
  <c r="A972"/>
  <c r="E970"/>
  <c r="H970" l="1"/>
  <c r="I970" s="1"/>
  <c r="K970"/>
  <c r="G970"/>
  <c r="J970"/>
  <c r="F971"/>
  <c r="D972"/>
  <c r="C972"/>
  <c r="B972"/>
  <c r="A973"/>
  <c r="E971"/>
  <c r="H971" l="1"/>
  <c r="I971" s="1"/>
  <c r="K971"/>
  <c r="G971"/>
  <c r="J971"/>
  <c r="F972"/>
  <c r="E972"/>
  <c r="D973"/>
  <c r="C973"/>
  <c r="B973"/>
  <c r="A974"/>
  <c r="H972" l="1"/>
  <c r="I972" s="1"/>
  <c r="K972"/>
  <c r="E973"/>
  <c r="G972"/>
  <c r="J972"/>
  <c r="F973"/>
  <c r="D974"/>
  <c r="C974"/>
  <c r="B974"/>
  <c r="A975"/>
  <c r="J973" l="1"/>
  <c r="H973"/>
  <c r="I973" s="1"/>
  <c r="K973"/>
  <c r="G973"/>
  <c r="F974"/>
  <c r="E974"/>
  <c r="D975"/>
  <c r="B975"/>
  <c r="A976"/>
  <c r="C975"/>
  <c r="H974" l="1"/>
  <c r="I974" s="1"/>
  <c r="K974"/>
  <c r="G974"/>
  <c r="J974"/>
  <c r="F975"/>
  <c r="D976"/>
  <c r="B976"/>
  <c r="C976"/>
  <c r="A977"/>
  <c r="E975"/>
  <c r="H975" l="1"/>
  <c r="I975" s="1"/>
  <c r="K975"/>
  <c r="G975"/>
  <c r="J975"/>
  <c r="F976"/>
  <c r="D977"/>
  <c r="B977"/>
  <c r="C977"/>
  <c r="A978"/>
  <c r="E976"/>
  <c r="H976" l="1"/>
  <c r="I976" s="1"/>
  <c r="K976"/>
  <c r="F977"/>
  <c r="G976"/>
  <c r="J976"/>
  <c r="D978"/>
  <c r="C978"/>
  <c r="B978"/>
  <c r="A979"/>
  <c r="E977"/>
  <c r="K977" l="1"/>
  <c r="H977"/>
  <c r="I977" s="1"/>
  <c r="G977"/>
  <c r="J977"/>
  <c r="E978"/>
  <c r="F978"/>
  <c r="D979"/>
  <c r="C979"/>
  <c r="B979"/>
  <c r="A980"/>
  <c r="H978" l="1"/>
  <c r="I978" s="1"/>
  <c r="K978"/>
  <c r="G978"/>
  <c r="J978"/>
  <c r="F979"/>
  <c r="D980"/>
  <c r="B980"/>
  <c r="A981"/>
  <c r="C980"/>
  <c r="E979"/>
  <c r="H979" l="1"/>
  <c r="I979" s="1"/>
  <c r="K979"/>
  <c r="G979"/>
  <c r="J979"/>
  <c r="F980"/>
  <c r="E980"/>
  <c r="D981"/>
  <c r="A982"/>
  <c r="C981"/>
  <c r="B981"/>
  <c r="H980" l="1"/>
  <c r="I980" s="1"/>
  <c r="K980"/>
  <c r="G980"/>
  <c r="J980"/>
  <c r="F981"/>
  <c r="H981" s="1"/>
  <c r="I981" s="1"/>
  <c r="E981"/>
  <c r="D982"/>
  <c r="C982"/>
  <c r="A983"/>
  <c r="B982"/>
  <c r="K981" l="1"/>
  <c r="E982"/>
  <c r="G982" s="1"/>
  <c r="G981"/>
  <c r="J981"/>
  <c r="F982"/>
  <c r="D983"/>
  <c r="B983"/>
  <c r="A984"/>
  <c r="C983"/>
  <c r="H982" l="1"/>
  <c r="I982" s="1"/>
  <c r="K982"/>
  <c r="J982"/>
  <c r="D984"/>
  <c r="B984"/>
  <c r="C984"/>
  <c r="A985"/>
  <c r="F983"/>
  <c r="E983"/>
  <c r="H983" l="1"/>
  <c r="I983" s="1"/>
  <c r="K983"/>
  <c r="G983"/>
  <c r="J983"/>
  <c r="F984"/>
  <c r="D985"/>
  <c r="B985"/>
  <c r="C985"/>
  <c r="A986"/>
  <c r="E984"/>
  <c r="H984" l="1"/>
  <c r="I984" s="1"/>
  <c r="K984"/>
  <c r="G984"/>
  <c r="J984"/>
  <c r="F985"/>
  <c r="D986"/>
  <c r="A987"/>
  <c r="C986"/>
  <c r="B986"/>
  <c r="E985"/>
  <c r="H985" l="1"/>
  <c r="I985" s="1"/>
  <c r="K985"/>
  <c r="E986"/>
  <c r="G986" s="1"/>
  <c r="G985"/>
  <c r="J985"/>
  <c r="F986"/>
  <c r="D987"/>
  <c r="B987"/>
  <c r="A988"/>
  <c r="C987"/>
  <c r="J986" l="1"/>
  <c r="H986"/>
  <c r="I986" s="1"/>
  <c r="K986"/>
  <c r="F987"/>
  <c r="D988"/>
  <c r="A989"/>
  <c r="C988"/>
  <c r="B988"/>
  <c r="E987"/>
  <c r="H987" l="1"/>
  <c r="I987" s="1"/>
  <c r="K987"/>
  <c r="F988"/>
  <c r="K988" s="1"/>
  <c r="G987"/>
  <c r="J987"/>
  <c r="E988"/>
  <c r="D989"/>
  <c r="A990"/>
  <c r="C989"/>
  <c r="B989"/>
  <c r="H988" l="1"/>
  <c r="I988" s="1"/>
  <c r="G988"/>
  <c r="J988"/>
  <c r="F989"/>
  <c r="E989"/>
  <c r="D990"/>
  <c r="C990"/>
  <c r="B990"/>
  <c r="A991"/>
  <c r="H989" l="1"/>
  <c r="I989" s="1"/>
  <c r="K989"/>
  <c r="G989"/>
  <c r="J989"/>
  <c r="E990"/>
  <c r="F990"/>
  <c r="D991"/>
  <c r="C991"/>
  <c r="B991"/>
  <c r="A992"/>
  <c r="H990" l="1"/>
  <c r="I990" s="1"/>
  <c r="K990"/>
  <c r="G990"/>
  <c r="J990"/>
  <c r="F991"/>
  <c r="E991"/>
  <c r="D992"/>
  <c r="B992"/>
  <c r="A993"/>
  <c r="C992"/>
  <c r="H991" l="1"/>
  <c r="I991" s="1"/>
  <c r="K991"/>
  <c r="G991"/>
  <c r="J991"/>
  <c r="D993"/>
  <c r="C993"/>
  <c r="B993"/>
  <c r="A994"/>
  <c r="F992"/>
  <c r="E992"/>
  <c r="H992" l="1"/>
  <c r="I992" s="1"/>
  <c r="K992"/>
  <c r="G992"/>
  <c r="J992"/>
  <c r="F993"/>
  <c r="E993"/>
  <c r="D994"/>
  <c r="C994"/>
  <c r="B994"/>
  <c r="A995"/>
  <c r="H993" l="1"/>
  <c r="I993" s="1"/>
  <c r="K993"/>
  <c r="G993"/>
  <c r="J993"/>
  <c r="F994"/>
  <c r="E994"/>
  <c r="D995"/>
  <c r="C995"/>
  <c r="B995"/>
  <c r="A996"/>
  <c r="H994" l="1"/>
  <c r="I994" s="1"/>
  <c r="K994"/>
  <c r="G994"/>
  <c r="J994"/>
  <c r="F995"/>
  <c r="E995"/>
  <c r="D996"/>
  <c r="B996"/>
  <c r="C996"/>
  <c r="A997"/>
  <c r="H995" l="1"/>
  <c r="I995" s="1"/>
  <c r="K995"/>
  <c r="G995"/>
  <c r="J995"/>
  <c r="D997"/>
  <c r="B997"/>
  <c r="A998"/>
  <c r="C997"/>
  <c r="F996"/>
  <c r="E996"/>
  <c r="H996" l="1"/>
  <c r="I996" s="1"/>
  <c r="K996"/>
  <c r="G996"/>
  <c r="J996"/>
  <c r="F997"/>
  <c r="E997"/>
  <c r="D998"/>
  <c r="C998"/>
  <c r="B998"/>
  <c r="A999"/>
  <c r="H997" l="1"/>
  <c r="I997" s="1"/>
  <c r="K997"/>
  <c r="E998"/>
  <c r="G998" s="1"/>
  <c r="G997"/>
  <c r="J997"/>
  <c r="F998"/>
  <c r="D999"/>
  <c r="C999"/>
  <c r="A1000"/>
  <c r="B999"/>
  <c r="F999" l="1"/>
  <c r="H999" s="1"/>
  <c r="I999" s="1"/>
  <c r="J998"/>
  <c r="H998"/>
  <c r="I998" s="1"/>
  <c r="K998"/>
  <c r="D1000"/>
  <c r="C1000"/>
  <c r="B1000"/>
  <c r="A1001"/>
  <c r="E999"/>
  <c r="K999" l="1"/>
  <c r="G999"/>
  <c r="J999"/>
  <c r="E1000"/>
  <c r="F1000"/>
  <c r="D1001"/>
  <c r="B1001"/>
  <c r="C1001"/>
  <c r="A1002"/>
  <c r="H1000" l="1"/>
  <c r="I1000" s="1"/>
  <c r="K1000"/>
  <c r="G1000"/>
  <c r="J1000"/>
  <c r="F1001"/>
  <c r="E1001"/>
  <c r="D1002"/>
  <c r="C1002"/>
  <c r="B1002"/>
  <c r="A1003"/>
  <c r="H1001" l="1"/>
  <c r="I1001" s="1"/>
  <c r="K1001"/>
  <c r="G1001"/>
  <c r="J1001"/>
  <c r="F1002"/>
  <c r="E1002"/>
  <c r="D1003"/>
  <c r="C1003"/>
  <c r="B1003"/>
  <c r="A1004"/>
  <c r="H1002" l="1"/>
  <c r="I1002" s="1"/>
  <c r="K1002"/>
  <c r="G1002"/>
  <c r="J1002"/>
  <c r="F1003"/>
  <c r="D1004"/>
  <c r="B1004"/>
  <c r="A1005"/>
  <c r="C1004"/>
  <c r="E1003"/>
  <c r="H1003" l="1"/>
  <c r="I1003" s="1"/>
  <c r="K1003"/>
  <c r="G1003"/>
  <c r="J1003"/>
  <c r="F1004"/>
  <c r="E1004"/>
  <c r="D1005"/>
  <c r="B1005"/>
  <c r="C1005"/>
  <c r="A1006"/>
  <c r="H1004" l="1"/>
  <c r="I1004" s="1"/>
  <c r="K1004"/>
  <c r="G1004"/>
  <c r="J1004"/>
  <c r="F1005"/>
  <c r="E1005"/>
  <c r="D1006"/>
  <c r="A1007"/>
  <c r="C1006"/>
  <c r="B1006"/>
  <c r="H1005" l="1"/>
  <c r="I1005" s="1"/>
  <c r="K1005"/>
  <c r="G1005"/>
  <c r="J1005"/>
  <c r="F1006"/>
  <c r="D1007"/>
  <c r="C1007"/>
  <c r="B1007"/>
  <c r="A1008"/>
  <c r="E1006"/>
  <c r="H1006" l="1"/>
  <c r="I1006" s="1"/>
  <c r="K1006"/>
  <c r="G1006"/>
  <c r="J1006"/>
  <c r="F1007"/>
  <c r="E1007"/>
  <c r="D1008"/>
  <c r="C1008"/>
  <c r="B1008"/>
  <c r="A1009"/>
  <c r="H1007" l="1"/>
  <c r="I1007" s="1"/>
  <c r="K1007"/>
  <c r="G1007"/>
  <c r="J1007"/>
  <c r="F1008"/>
  <c r="D1009"/>
  <c r="A1010"/>
  <c r="B1009"/>
  <c r="C1009"/>
  <c r="E1008"/>
  <c r="H1008" l="1"/>
  <c r="I1008" s="1"/>
  <c r="K1008"/>
  <c r="G1008"/>
  <c r="J1008"/>
  <c r="E1009"/>
  <c r="F1009"/>
  <c r="D1010"/>
  <c r="B1010"/>
  <c r="A1011"/>
  <c r="C1010"/>
  <c r="H1009" l="1"/>
  <c r="I1009" s="1"/>
  <c r="K1009"/>
  <c r="G1009"/>
  <c r="J1009"/>
  <c r="F1010"/>
  <c r="D1011"/>
  <c r="A1012"/>
  <c r="C1011"/>
  <c r="B1011"/>
  <c r="E1010"/>
  <c r="H1010" l="1"/>
  <c r="I1010" s="1"/>
  <c r="K1010"/>
  <c r="F1011"/>
  <c r="G1010"/>
  <c r="J1010"/>
  <c r="E1011"/>
  <c r="D1012"/>
  <c r="C1012"/>
  <c r="B1012"/>
  <c r="A1013"/>
  <c r="H1011" l="1"/>
  <c r="I1011" s="1"/>
  <c r="K1011"/>
  <c r="F1012"/>
  <c r="G1011"/>
  <c r="J1011"/>
  <c r="E1012"/>
  <c r="D1013"/>
  <c r="B1013"/>
  <c r="C1013"/>
  <c r="A1014"/>
  <c r="H1012" l="1"/>
  <c r="I1012" s="1"/>
  <c r="K1012"/>
  <c r="G1012"/>
  <c r="J1012"/>
  <c r="F1013"/>
  <c r="D1014"/>
  <c r="B1014"/>
  <c r="A1015"/>
  <c r="C1014"/>
  <c r="E1013"/>
  <c r="H1013" l="1"/>
  <c r="I1013" s="1"/>
  <c r="K1013"/>
  <c r="G1013"/>
  <c r="J1013"/>
  <c r="F1014"/>
  <c r="D1015"/>
  <c r="C1015"/>
  <c r="B1015"/>
  <c r="A1016"/>
  <c r="E1014"/>
  <c r="H1014" l="1"/>
  <c r="I1014" s="1"/>
  <c r="K1014"/>
  <c r="G1014"/>
  <c r="J1014"/>
  <c r="F1015"/>
  <c r="E1015"/>
  <c r="D1016"/>
  <c r="A1017"/>
  <c r="B1016"/>
  <c r="C1016"/>
  <c r="H1015" l="1"/>
  <c r="I1015" s="1"/>
  <c r="K1015"/>
  <c r="G1015"/>
  <c r="J1015"/>
  <c r="F1016"/>
  <c r="D1017"/>
  <c r="C1017"/>
  <c r="B1017"/>
  <c r="A1018"/>
  <c r="E1016"/>
  <c r="H1016" l="1"/>
  <c r="I1016" s="1"/>
  <c r="K1016"/>
  <c r="G1016"/>
  <c r="J1016"/>
  <c r="E1017"/>
  <c r="F1017"/>
  <c r="D1018"/>
  <c r="C1018"/>
  <c r="A1019"/>
  <c r="B1018"/>
  <c r="H1017" l="1"/>
  <c r="I1017" s="1"/>
  <c r="K1017"/>
  <c r="G1017"/>
  <c r="J1017"/>
  <c r="E1018"/>
  <c r="F1018"/>
  <c r="D1019"/>
  <c r="B1019"/>
  <c r="C1019"/>
  <c r="A1020"/>
  <c r="H1018" l="1"/>
  <c r="I1018" s="1"/>
  <c r="K1018"/>
  <c r="G1018"/>
  <c r="J1018"/>
  <c r="F1019"/>
  <c r="D1020"/>
  <c r="B1020"/>
  <c r="A1021"/>
  <c r="C1020"/>
  <c r="E1019"/>
  <c r="H1019" l="1"/>
  <c r="I1019" s="1"/>
  <c r="K1019"/>
  <c r="G1019"/>
  <c r="J1019"/>
  <c r="F1020"/>
  <c r="E1020"/>
  <c r="D1021"/>
  <c r="C1021"/>
  <c r="A1022"/>
  <c r="B1021"/>
  <c r="H1020" l="1"/>
  <c r="I1020" s="1"/>
  <c r="K1020"/>
  <c r="E1021"/>
  <c r="G1021" s="1"/>
  <c r="G1020"/>
  <c r="J1020"/>
  <c r="F1021"/>
  <c r="D1022"/>
  <c r="C1022"/>
  <c r="A1023"/>
  <c r="B1022"/>
  <c r="F1022" l="1"/>
  <c r="H1021"/>
  <c r="I1021" s="1"/>
  <c r="K1021"/>
  <c r="J1021"/>
  <c r="E1022"/>
  <c r="D1023"/>
  <c r="C1023"/>
  <c r="A1024"/>
  <c r="B1023"/>
  <c r="H1022" l="1"/>
  <c r="I1022" s="1"/>
  <c r="K1022"/>
  <c r="G1022"/>
  <c r="J1022"/>
  <c r="F1023"/>
  <c r="E1023"/>
  <c r="D1024"/>
  <c r="A1025"/>
  <c r="C1024"/>
  <c r="B1024"/>
  <c r="H1023" l="1"/>
  <c r="I1023" s="1"/>
  <c r="K1023"/>
  <c r="F1024"/>
  <c r="J1023"/>
  <c r="G1023"/>
  <c r="E1024"/>
  <c r="D1025"/>
  <c r="B1025"/>
  <c r="C1025"/>
  <c r="A1026"/>
  <c r="H1024" l="1"/>
  <c r="I1024" s="1"/>
  <c r="K1024"/>
  <c r="G1024"/>
  <c r="J1024"/>
  <c r="F1025"/>
  <c r="D1026"/>
  <c r="A1027"/>
  <c r="B1026"/>
  <c r="C1026"/>
  <c r="E1025"/>
  <c r="H1025" l="1"/>
  <c r="I1025" s="1"/>
  <c r="K1025"/>
  <c r="G1025"/>
  <c r="J1025"/>
  <c r="F1026"/>
  <c r="E1026"/>
  <c r="D1027"/>
  <c r="A1028"/>
  <c r="C1027"/>
  <c r="B1027"/>
  <c r="H1026" l="1"/>
  <c r="I1026" s="1"/>
  <c r="K1026"/>
  <c r="G1026"/>
  <c r="J1026"/>
  <c r="F1027"/>
  <c r="E1027"/>
  <c r="D1028"/>
  <c r="C1028"/>
  <c r="B1028"/>
  <c r="A1029"/>
  <c r="H1027" l="1"/>
  <c r="I1027" s="1"/>
  <c r="K1027"/>
  <c r="G1027"/>
  <c r="J1027"/>
  <c r="F1028"/>
  <c r="E1028"/>
  <c r="D1029"/>
  <c r="C1029"/>
  <c r="A1030"/>
  <c r="B1029"/>
  <c r="H1028" l="1"/>
  <c r="I1028" s="1"/>
  <c r="K1028"/>
  <c r="G1028"/>
  <c r="J1028"/>
  <c r="F1029"/>
  <c r="E1029"/>
  <c r="D1030"/>
  <c r="C1030"/>
  <c r="A1031"/>
  <c r="B1030"/>
  <c r="H1029" l="1"/>
  <c r="I1029" s="1"/>
  <c r="K1029"/>
  <c r="F1030"/>
  <c r="G1029"/>
  <c r="J1029"/>
  <c r="E1030"/>
  <c r="D1031"/>
  <c r="C1031"/>
  <c r="A1032"/>
  <c r="B1031"/>
  <c r="H1030" l="1"/>
  <c r="I1030" s="1"/>
  <c r="K1030"/>
  <c r="F1031"/>
  <c r="E1031"/>
  <c r="G1031" s="1"/>
  <c r="G1030"/>
  <c r="J1030"/>
  <c r="D1032"/>
  <c r="B1032"/>
  <c r="A1033"/>
  <c r="C1032"/>
  <c r="H1031" l="1"/>
  <c r="I1031" s="1"/>
  <c r="K1031"/>
  <c r="J1031"/>
  <c r="F1032"/>
  <c r="D1033"/>
  <c r="A1034"/>
  <c r="B1033"/>
  <c r="C1033"/>
  <c r="E1032"/>
  <c r="H1032" l="1"/>
  <c r="I1032" s="1"/>
  <c r="K1032"/>
  <c r="G1032"/>
  <c r="J1032"/>
  <c r="E1033"/>
  <c r="F1033"/>
  <c r="D1034"/>
  <c r="B1034"/>
  <c r="C1034"/>
  <c r="A1035"/>
  <c r="H1033" l="1"/>
  <c r="I1033" s="1"/>
  <c r="K1033"/>
  <c r="G1033"/>
  <c r="J1033"/>
  <c r="F1034"/>
  <c r="D1035"/>
  <c r="B1035"/>
  <c r="A1036"/>
  <c r="C1035"/>
  <c r="E1034"/>
  <c r="H1034" l="1"/>
  <c r="I1034" s="1"/>
  <c r="K1034"/>
  <c r="G1034"/>
  <c r="J1034"/>
  <c r="E1035"/>
  <c r="D1036"/>
  <c r="C1036"/>
  <c r="A1037"/>
  <c r="B1036"/>
  <c r="F1035"/>
  <c r="H1035" l="1"/>
  <c r="I1035" s="1"/>
  <c r="K1035"/>
  <c r="G1035"/>
  <c r="J1035"/>
  <c r="F1036"/>
  <c r="D1037"/>
  <c r="B1037"/>
  <c r="C1037"/>
  <c r="A1038"/>
  <c r="E1036"/>
  <c r="H1036" l="1"/>
  <c r="I1036" s="1"/>
  <c r="K1036"/>
  <c r="G1036"/>
  <c r="J1036"/>
  <c r="F1037"/>
  <c r="E1037"/>
  <c r="D1038"/>
  <c r="C1038"/>
  <c r="B1038"/>
  <c r="A1039"/>
  <c r="H1037" l="1"/>
  <c r="I1037" s="1"/>
  <c r="K1037"/>
  <c r="G1037"/>
  <c r="J1037"/>
  <c r="F1038"/>
  <c r="E1038"/>
  <c r="D1039"/>
  <c r="C1039"/>
  <c r="B1039"/>
  <c r="A1040"/>
  <c r="H1038" l="1"/>
  <c r="I1038" s="1"/>
  <c r="K1038"/>
  <c r="G1038"/>
  <c r="J1038"/>
  <c r="F1039"/>
  <c r="E1039"/>
  <c r="D1040"/>
  <c r="A1041"/>
  <c r="C1040"/>
  <c r="B1040"/>
  <c r="H1039" l="1"/>
  <c r="I1039" s="1"/>
  <c r="K1039"/>
  <c r="G1039"/>
  <c r="J1039"/>
  <c r="F1040"/>
  <c r="E1040"/>
  <c r="D1041"/>
  <c r="C1041"/>
  <c r="B1041"/>
  <c r="A1042"/>
  <c r="H1040" l="1"/>
  <c r="I1040" s="1"/>
  <c r="K1040"/>
  <c r="G1040"/>
  <c r="J1040"/>
  <c r="F1041"/>
  <c r="E1041"/>
  <c r="D1042"/>
  <c r="C1042"/>
  <c r="B1042"/>
  <c r="A1043"/>
  <c r="H1041" l="1"/>
  <c r="I1041" s="1"/>
  <c r="K1041"/>
  <c r="G1041"/>
  <c r="J1041"/>
  <c r="E1042"/>
  <c r="F1042"/>
  <c r="D1043"/>
  <c r="C1043"/>
  <c r="B1043"/>
  <c r="A1044"/>
  <c r="H1042" l="1"/>
  <c r="I1042" s="1"/>
  <c r="K1042"/>
  <c r="G1042"/>
  <c r="J1042"/>
  <c r="F1043"/>
  <c r="E1043"/>
  <c r="D1044"/>
  <c r="C1044"/>
  <c r="B1044"/>
  <c r="A1045"/>
  <c r="H1043" l="1"/>
  <c r="I1043" s="1"/>
  <c r="K1043"/>
  <c r="G1043"/>
  <c r="J1043"/>
  <c r="F1044"/>
  <c r="E1044"/>
  <c r="D1045"/>
  <c r="B1045"/>
  <c r="A1046"/>
  <c r="C1045"/>
  <c r="H1044" l="1"/>
  <c r="I1044" s="1"/>
  <c r="K1044"/>
  <c r="G1044"/>
  <c r="J1044"/>
  <c r="F1045"/>
  <c r="D1046"/>
  <c r="C1046"/>
  <c r="B1046"/>
  <c r="A1047"/>
  <c r="E1045"/>
  <c r="H1045" l="1"/>
  <c r="I1045" s="1"/>
  <c r="K1045"/>
  <c r="G1045"/>
  <c r="J1045"/>
  <c r="E1046"/>
  <c r="D1047"/>
  <c r="C1047"/>
  <c r="B1047"/>
  <c r="A1048"/>
  <c r="F1046"/>
  <c r="H1046" l="1"/>
  <c r="I1046" s="1"/>
  <c r="K1046"/>
  <c r="G1046"/>
  <c r="J1046"/>
  <c r="F1047"/>
  <c r="E1047"/>
  <c r="D1048"/>
  <c r="C1048"/>
  <c r="B1048"/>
  <c r="A1049"/>
  <c r="H1047" l="1"/>
  <c r="I1047" s="1"/>
  <c r="K1047"/>
  <c r="G1047"/>
  <c r="J1047"/>
  <c r="F1048"/>
  <c r="E1048"/>
  <c r="D1049"/>
  <c r="B1049"/>
  <c r="C1049"/>
  <c r="A1050"/>
  <c r="H1048" l="1"/>
  <c r="I1048" s="1"/>
  <c r="K1048"/>
  <c r="G1048"/>
  <c r="J1048"/>
  <c r="F1049"/>
  <c r="D1050"/>
  <c r="C1050"/>
  <c r="B1050"/>
  <c r="A1051"/>
  <c r="E1049"/>
  <c r="H1049" l="1"/>
  <c r="I1049" s="1"/>
  <c r="K1049"/>
  <c r="G1049"/>
  <c r="J1049"/>
  <c r="E1050"/>
  <c r="D1051"/>
  <c r="C1051"/>
  <c r="B1051"/>
  <c r="A1052"/>
  <c r="F1050"/>
  <c r="H1050" l="1"/>
  <c r="I1050" s="1"/>
  <c r="K1050"/>
  <c r="F1051"/>
  <c r="G1050"/>
  <c r="J1050"/>
  <c r="E1051"/>
  <c r="D1052"/>
  <c r="A1053"/>
  <c r="C1052"/>
  <c r="B1052"/>
  <c r="H1051" l="1"/>
  <c r="I1051" s="1"/>
  <c r="K1051"/>
  <c r="G1051"/>
  <c r="J1051"/>
  <c r="F1052"/>
  <c r="E1052"/>
  <c r="D1053"/>
  <c r="B1053"/>
  <c r="C1053"/>
  <c r="A1054"/>
  <c r="H1052" l="1"/>
  <c r="I1052" s="1"/>
  <c r="K1052"/>
  <c r="G1052"/>
  <c r="J1052"/>
  <c r="F1053"/>
  <c r="D1054"/>
  <c r="C1054"/>
  <c r="B1054"/>
  <c r="A1055"/>
  <c r="E1053"/>
  <c r="H1053" l="1"/>
  <c r="I1053" s="1"/>
  <c r="K1053"/>
  <c r="G1053"/>
  <c r="J1053"/>
  <c r="F1054"/>
  <c r="E1054"/>
  <c r="D1055"/>
  <c r="A1056"/>
  <c r="C1055"/>
  <c r="B1055"/>
  <c r="H1054" l="1"/>
  <c r="I1054" s="1"/>
  <c r="K1054"/>
  <c r="G1054"/>
  <c r="J1054"/>
  <c r="F1055"/>
  <c r="E1055"/>
  <c r="D1056"/>
  <c r="B1056"/>
  <c r="A1057"/>
  <c r="C1056"/>
  <c r="H1055" l="1"/>
  <c r="I1055" s="1"/>
  <c r="K1055"/>
  <c r="G1055"/>
  <c r="J1055"/>
  <c r="F1056"/>
  <c r="D1057"/>
  <c r="A1058"/>
  <c r="B1057"/>
  <c r="C1057"/>
  <c r="E1056"/>
  <c r="H1056" l="1"/>
  <c r="I1056" s="1"/>
  <c r="K1056"/>
  <c r="G1056"/>
  <c r="J1056"/>
  <c r="F1057"/>
  <c r="D1058"/>
  <c r="C1058"/>
  <c r="A1059"/>
  <c r="B1058"/>
  <c r="E1057"/>
  <c r="H1057" l="1"/>
  <c r="I1057" s="1"/>
  <c r="K1057"/>
  <c r="G1057"/>
  <c r="J1057"/>
  <c r="F1058"/>
  <c r="E1058"/>
  <c r="D1059"/>
  <c r="C1059"/>
  <c r="B1059"/>
  <c r="A1060"/>
  <c r="H1058" l="1"/>
  <c r="I1058" s="1"/>
  <c r="K1058"/>
  <c r="F1059"/>
  <c r="G1058"/>
  <c r="J1058"/>
  <c r="E1059"/>
  <c r="D1060"/>
  <c r="C1060"/>
  <c r="B1060"/>
  <c r="A1061"/>
  <c r="H1059" l="1"/>
  <c r="I1059" s="1"/>
  <c r="K1059"/>
  <c r="G1059"/>
  <c r="J1059"/>
  <c r="D1061"/>
  <c r="A1062"/>
  <c r="C1061"/>
  <c r="B1061"/>
  <c r="F1060"/>
  <c r="E1060"/>
  <c r="F1061" l="1"/>
  <c r="H1060"/>
  <c r="I1060" s="1"/>
  <c r="K1060"/>
  <c r="G1060"/>
  <c r="J1060"/>
  <c r="E1061"/>
  <c r="D1062"/>
  <c r="A1063"/>
  <c r="C1062"/>
  <c r="B1062"/>
  <c r="H1061" l="1"/>
  <c r="I1061" s="1"/>
  <c r="K1061"/>
  <c r="F1062"/>
  <c r="G1061"/>
  <c r="J1061"/>
  <c r="E1062"/>
  <c r="D1063"/>
  <c r="A1064"/>
  <c r="B1063"/>
  <c r="C1063"/>
  <c r="H1062" l="1"/>
  <c r="I1062" s="1"/>
  <c r="K1062"/>
  <c r="G1062"/>
  <c r="J1062"/>
  <c r="F1063"/>
  <c r="D1064"/>
  <c r="A1065"/>
  <c r="C1064"/>
  <c r="B1064"/>
  <c r="E1063"/>
  <c r="H1063" l="1"/>
  <c r="I1063" s="1"/>
  <c r="K1063"/>
  <c r="F1064"/>
  <c r="G1063"/>
  <c r="J1063"/>
  <c r="D1065"/>
  <c r="B1065"/>
  <c r="C1065"/>
  <c r="A1066"/>
  <c r="E1064"/>
  <c r="K1064" l="1"/>
  <c r="H1064"/>
  <c r="I1064" s="1"/>
  <c r="G1064"/>
  <c r="J1064"/>
  <c r="F1065"/>
  <c r="D1066"/>
  <c r="A1067"/>
  <c r="B1066"/>
  <c r="C1066"/>
  <c r="E1065"/>
  <c r="H1065" l="1"/>
  <c r="I1065" s="1"/>
  <c r="K1065"/>
  <c r="G1065"/>
  <c r="J1065"/>
  <c r="F1066"/>
  <c r="E1066"/>
  <c r="D1067"/>
  <c r="A1068"/>
  <c r="B1067"/>
  <c r="C1067"/>
  <c r="H1066" l="1"/>
  <c r="I1066" s="1"/>
  <c r="K1066"/>
  <c r="G1066"/>
  <c r="J1066"/>
  <c r="F1067"/>
  <c r="D1068"/>
  <c r="B1068"/>
  <c r="A1069"/>
  <c r="C1068"/>
  <c r="E1067"/>
  <c r="H1067" l="1"/>
  <c r="I1067" s="1"/>
  <c r="K1067"/>
  <c r="G1067"/>
  <c r="J1067"/>
  <c r="E1068"/>
  <c r="D1069"/>
  <c r="C1069"/>
  <c r="B1069"/>
  <c r="A1070"/>
  <c r="F1068"/>
  <c r="H1068" l="1"/>
  <c r="I1068" s="1"/>
  <c r="K1068"/>
  <c r="G1068"/>
  <c r="J1068"/>
  <c r="F1069"/>
  <c r="D1070"/>
  <c r="A1071"/>
  <c r="B1070"/>
  <c r="C1070"/>
  <c r="E1069"/>
  <c r="H1069" l="1"/>
  <c r="I1069" s="1"/>
  <c r="K1069"/>
  <c r="G1069"/>
  <c r="J1069"/>
  <c r="F1070"/>
  <c r="E1070"/>
  <c r="D1071"/>
  <c r="B1071"/>
  <c r="C1071"/>
  <c r="A1072"/>
  <c r="H1070" l="1"/>
  <c r="I1070" s="1"/>
  <c r="K1070"/>
  <c r="G1070"/>
  <c r="J1070"/>
  <c r="F1071"/>
  <c r="D1072"/>
  <c r="A1073"/>
  <c r="C1072"/>
  <c r="B1072"/>
  <c r="E1071"/>
  <c r="H1071" l="1"/>
  <c r="I1071" s="1"/>
  <c r="K1071"/>
  <c r="E1072"/>
  <c r="G1072" s="1"/>
  <c r="G1071"/>
  <c r="J1071"/>
  <c r="F1072"/>
  <c r="H1072" s="1"/>
  <c r="I1072" s="1"/>
  <c r="D1073"/>
  <c r="C1073"/>
  <c r="B1073"/>
  <c r="A1074"/>
  <c r="K1072" l="1"/>
  <c r="J1072"/>
  <c r="F1073"/>
  <c r="E1073"/>
  <c r="D1074"/>
  <c r="C1074"/>
  <c r="B1074"/>
  <c r="A1075"/>
  <c r="F1074" l="1"/>
  <c r="H1073"/>
  <c r="I1073" s="1"/>
  <c r="K1073"/>
  <c r="G1073"/>
  <c r="J1073"/>
  <c r="D1075"/>
  <c r="C1075"/>
  <c r="B1075"/>
  <c r="A1076"/>
  <c r="E1074"/>
  <c r="H1074" l="1"/>
  <c r="I1074" s="1"/>
  <c r="K1074"/>
  <c r="G1074"/>
  <c r="J1074"/>
  <c r="F1075"/>
  <c r="E1075"/>
  <c r="D1076"/>
  <c r="C1076"/>
  <c r="B1076"/>
  <c r="A1077"/>
  <c r="H1075" l="1"/>
  <c r="I1075" s="1"/>
  <c r="K1075"/>
  <c r="G1075"/>
  <c r="J1075"/>
  <c r="F1076"/>
  <c r="E1076"/>
  <c r="D1077"/>
  <c r="C1077"/>
  <c r="B1077"/>
  <c r="A1078"/>
  <c r="H1076" l="1"/>
  <c r="I1076" s="1"/>
  <c r="K1076"/>
  <c r="G1076"/>
  <c r="J1076"/>
  <c r="F1077"/>
  <c r="E1077"/>
  <c r="D1078"/>
  <c r="C1078"/>
  <c r="B1078"/>
  <c r="A1079"/>
  <c r="H1077" l="1"/>
  <c r="I1077" s="1"/>
  <c r="K1077"/>
  <c r="G1077"/>
  <c r="J1077"/>
  <c r="F1078"/>
  <c r="D1079"/>
  <c r="A1080"/>
  <c r="C1079"/>
  <c r="B1079"/>
  <c r="E1078"/>
  <c r="H1078" l="1"/>
  <c r="I1078" s="1"/>
  <c r="K1078"/>
  <c r="G1078"/>
  <c r="J1078"/>
  <c r="F1079"/>
  <c r="D1080"/>
  <c r="A1081"/>
  <c r="C1080"/>
  <c r="B1080"/>
  <c r="E1079"/>
  <c r="H1079" l="1"/>
  <c r="I1079" s="1"/>
  <c r="K1079"/>
  <c r="G1079"/>
  <c r="J1079"/>
  <c r="F1080"/>
  <c r="D1081"/>
  <c r="C1081"/>
  <c r="B1081"/>
  <c r="A1082"/>
  <c r="E1080"/>
  <c r="H1080" l="1"/>
  <c r="I1080" s="1"/>
  <c r="K1080"/>
  <c r="G1080"/>
  <c r="J1080"/>
  <c r="F1081"/>
  <c r="E1081"/>
  <c r="D1082"/>
  <c r="C1082"/>
  <c r="B1082"/>
  <c r="A1083"/>
  <c r="H1081" l="1"/>
  <c r="I1081" s="1"/>
  <c r="K1081"/>
  <c r="G1081"/>
  <c r="J1081"/>
  <c r="F1082"/>
  <c r="E1082"/>
  <c r="D1083"/>
  <c r="C1083"/>
  <c r="B1083"/>
  <c r="A1084"/>
  <c r="H1082" l="1"/>
  <c r="I1082" s="1"/>
  <c r="K1082"/>
  <c r="G1082"/>
  <c r="J1082"/>
  <c r="F1083"/>
  <c r="D1084"/>
  <c r="A1085"/>
  <c r="C1084"/>
  <c r="B1084"/>
  <c r="E1083"/>
  <c r="H1083" l="1"/>
  <c r="I1083" s="1"/>
  <c r="K1083"/>
  <c r="G1083"/>
  <c r="J1083"/>
  <c r="F1084"/>
  <c r="D1085"/>
  <c r="B1085"/>
  <c r="A1086"/>
  <c r="C1085"/>
  <c r="E1084"/>
  <c r="H1084" l="1"/>
  <c r="I1084" s="1"/>
  <c r="K1084"/>
  <c r="F1085"/>
  <c r="G1084"/>
  <c r="J1084"/>
  <c r="D1086"/>
  <c r="B1086"/>
  <c r="C1086"/>
  <c r="E1085"/>
  <c r="K1085" l="1"/>
  <c r="H1085"/>
  <c r="I1085" s="1"/>
  <c r="G1085"/>
  <c r="J1085"/>
  <c r="E1086"/>
  <c r="F1086"/>
  <c r="H1087" l="1"/>
  <c r="K1086"/>
  <c r="O564" s="1"/>
  <c r="R564" s="1"/>
  <c r="G1086"/>
  <c r="J1086"/>
  <c r="N565" s="1"/>
  <c r="Q565" s="1"/>
  <c r="G1087"/>
  <c r="H1086"/>
  <c r="I1086" s="1"/>
  <c r="N557" l="1"/>
  <c r="N553"/>
  <c r="Q551" s="1"/>
  <c r="H138" s="1"/>
  <c r="J138" s="1"/>
  <c r="N551"/>
  <c r="N555"/>
  <c r="N561"/>
  <c r="N563"/>
  <c r="N559"/>
  <c r="U563"/>
  <c r="U555"/>
  <c r="O562"/>
  <c r="O556"/>
  <c r="O552"/>
  <c r="U551"/>
  <c r="O550"/>
  <c r="U557"/>
  <c r="U559"/>
  <c r="O558"/>
  <c r="O554"/>
  <c r="O560"/>
  <c r="U561"/>
  <c r="U553"/>
  <c r="N533"/>
  <c r="Q533" s="1"/>
  <c r="H120" s="1"/>
  <c r="J120" s="1"/>
  <c r="N545"/>
  <c r="N539"/>
  <c r="N535"/>
  <c r="N537"/>
  <c r="N547"/>
  <c r="N549"/>
  <c r="N541"/>
  <c r="Q539" s="1"/>
  <c r="H126" s="1"/>
  <c r="J126" s="1"/>
  <c r="N543"/>
  <c r="U539"/>
  <c r="U547"/>
  <c r="O536"/>
  <c r="O540"/>
  <c r="U541"/>
  <c r="O538"/>
  <c r="O548"/>
  <c r="O544"/>
  <c r="O542"/>
  <c r="U533"/>
  <c r="U543"/>
  <c r="U545"/>
  <c r="U537"/>
  <c r="O534"/>
  <c r="O546"/>
  <c r="U549"/>
  <c r="U535"/>
  <c r="R538" l="1"/>
  <c r="I125" s="1"/>
  <c r="K125" s="1"/>
  <c r="R552"/>
  <c r="I139" s="1"/>
  <c r="K139" s="1"/>
  <c r="R542"/>
  <c r="I129" s="1"/>
  <c r="K129" s="1"/>
  <c r="R560"/>
  <c r="R562"/>
  <c r="Q545"/>
  <c r="H132" s="1"/>
  <c r="J132" s="1"/>
  <c r="R550"/>
  <c r="I137" s="1"/>
  <c r="K137" s="1"/>
  <c r="R544"/>
  <c r="I131" s="1"/>
  <c r="K131" s="1"/>
  <c r="Q559"/>
  <c r="Q535"/>
  <c r="H122" s="1"/>
  <c r="J122" s="1"/>
  <c r="Q549"/>
  <c r="H136" s="1"/>
  <c r="J136" s="1"/>
  <c r="Q557"/>
  <c r="Q547"/>
  <c r="H134" s="1"/>
  <c r="J134" s="1"/>
  <c r="Q553"/>
  <c r="J140" s="1"/>
  <c r="R534"/>
  <c r="I121" s="1"/>
  <c r="K121" s="1"/>
  <c r="R556"/>
  <c r="Q555"/>
  <c r="Q561"/>
  <c r="Q563"/>
  <c r="Q541"/>
  <c r="H128" s="1"/>
  <c r="J128" s="1"/>
  <c r="Q543"/>
  <c r="H130" s="1"/>
  <c r="J130" s="1"/>
  <c r="Q537"/>
  <c r="H124" s="1"/>
  <c r="J124" s="1"/>
  <c r="R558"/>
  <c r="R554"/>
  <c r="R548"/>
  <c r="I135" s="1"/>
  <c r="K135" s="1"/>
  <c r="R540"/>
  <c r="I127" s="1"/>
  <c r="K127" s="1"/>
  <c r="R536"/>
  <c r="I123" s="1"/>
  <c r="K123" s="1"/>
  <c r="R546"/>
  <c r="I133" s="1"/>
  <c r="K133" s="1"/>
</calcChain>
</file>

<file path=xl/sharedStrings.xml><?xml version="1.0" encoding="utf-8"?>
<sst xmlns="http://schemas.openxmlformats.org/spreadsheetml/2006/main" count="859" uniqueCount="830">
  <si>
    <r>
      <t>SCHR</t>
    </r>
    <r>
      <rPr>
        <b/>
        <u/>
        <sz val="11"/>
        <color theme="1"/>
        <rFont val="Calibri"/>
        <family val="2"/>
      </rPr>
      <t>Ö</t>
    </r>
    <r>
      <rPr>
        <b/>
        <u/>
        <sz val="11"/>
        <color theme="1"/>
        <rFont val="Calibri"/>
        <family val="2"/>
        <scheme val="minor"/>
      </rPr>
      <t>DINGER GOLFVERGELIJKING</t>
    </r>
  </si>
  <si>
    <t xml:space="preserve">  p          =</t>
  </si>
  <si>
    <t>q             +</t>
  </si>
  <si>
    <r>
      <t>(MET HIER V = AMPLITUDE VOOR POTENTI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LE ENERGIE)</t>
    </r>
  </si>
  <si>
    <t xml:space="preserve">   </t>
  </si>
  <si>
    <r>
      <t>OMDAT HET ALLEEN OM DE PLAATS X GAAT IS DIT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 xml:space="preserve">DINGER GOLFVERGELIJKING IN </t>
    </r>
    <r>
      <rPr>
        <b/>
        <sz val="11"/>
        <color theme="1"/>
        <rFont val="Calibri"/>
        <family val="2"/>
      </rPr>
      <t xml:space="preserve">ÉÉN DIMENSIE </t>
    </r>
  </si>
  <si>
    <t>LOPENDE GOLF</t>
  </si>
  <si>
    <t>http://hyperphysics.phy-astr.gsu.edu/hbase/quantum/hosc4.html#c1</t>
  </si>
  <si>
    <t>QUANTUM HARMONIC OSCILLATOR</t>
  </si>
  <si>
    <t>http://hyperphysics.phy-astr.gsu.edu/hbase/quantum/hosc2.html#c1</t>
  </si>
  <si>
    <t>http://users.belgacom.net/roland.van.kerschaver/Golfvergelijking%20van%20Schrodinger.pdf</t>
  </si>
  <si>
    <t>http://nl.wikipedia.org/wiki/Erwin_Schr%C3%B6dinger</t>
  </si>
  <si>
    <t>http://nl.wikipedia.org/wiki/Schr%C3%B6dingervergelijking</t>
  </si>
  <si>
    <t>http://molmod.ugent.be/sites/default/files/oneindige%20put.pdf</t>
  </si>
  <si>
    <t>http://en.wikipedia.org/wiki/Schr%C3%B6dinger_equation</t>
  </si>
  <si>
    <t>http://people.cs.kuleuven.be/~adhemar.bultheel/WWW/NW/NW/schroedinger/schroed/index.html</t>
  </si>
  <si>
    <t>http://www.nikhef.nl/</t>
  </si>
  <si>
    <t>http://www.nikhef.nl/~jo/quantum/qm/website/hovo2004/node47.html</t>
  </si>
  <si>
    <t>HARMONISCHE TRILLINGEN</t>
  </si>
  <si>
    <t xml:space="preserve"> </t>
  </si>
  <si>
    <t>http://nl.wikipedia.org/wiki/Trilling</t>
  </si>
  <si>
    <t>http://nl.wikibooks.org/wiki/Klassieke_Mechanica/Trillingen</t>
  </si>
  <si>
    <t>EEN TRILLING IS EEN BEWEGING OM EEN EVENWICHTSPUNT</t>
  </si>
  <si>
    <t>DAARBIJ TREED EEN KRACHT OP DIE DE MASSA TERUG WIL BRENGEN NAAR DIE EVENWICHTSSTAND</t>
  </si>
  <si>
    <t>ZONDER VERLIEZEN BLIJFT DE TRILLING DOORGAAN</t>
  </si>
  <si>
    <t>BIJ EEN HARMONISCHE TRILLING GELDT HET VOLGENDE</t>
  </si>
  <si>
    <t xml:space="preserve">1) WET VAN BEHOUD VAN ENERGIE </t>
  </si>
  <si>
    <t>2) UITWISSELING TUSSEN KINETISCHE EN POTENTIELE ENERGIE</t>
  </si>
  <si>
    <t>3) LINEAIRE VEER</t>
  </si>
  <si>
    <t>5) DE BEWEGING IS SINUSVORMIG IN DE TIJD</t>
  </si>
  <si>
    <t>KLASSIEKE BEREKENING</t>
  </si>
  <si>
    <r>
      <t>KINETISCHE ENERGIE E</t>
    </r>
    <r>
      <rPr>
        <b/>
        <vertAlign val="subscript"/>
        <sz val="11"/>
        <color theme="1"/>
        <rFont val="Calibri"/>
        <family val="2"/>
        <scheme val="minor"/>
      </rPr>
      <t>k</t>
    </r>
    <r>
      <rPr>
        <b/>
        <sz val="11"/>
        <color theme="1"/>
        <rFont val="Calibri"/>
        <family val="2"/>
        <scheme val="minor"/>
      </rPr>
      <t xml:space="preserve"> = 1/2 M V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</si>
  <si>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POTENTI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LE ENERGIE = VEERENERGIE = 1/2 C X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</t>
    </r>
  </si>
  <si>
    <r>
      <t xml:space="preserve">BEWEGING X = A SIN </t>
    </r>
    <r>
      <rPr>
        <b/>
        <sz val="11"/>
        <color theme="1"/>
        <rFont val="Calibri"/>
        <family val="2"/>
      </rPr>
      <t>ωt</t>
    </r>
  </si>
  <si>
    <t>SNELHEID V = Aω COS ωt</t>
  </si>
  <si>
    <r>
      <t>VERSNELLING a = - Aω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SIN ωt</t>
    </r>
  </si>
  <si>
    <r>
      <t>H = 1/2 M A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</rPr>
      <t>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COS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ω</t>
    </r>
    <r>
      <rPr>
        <b/>
        <sz val="11"/>
        <color theme="1"/>
        <rFont val="Calibri"/>
        <family val="2"/>
        <scheme val="minor"/>
      </rPr>
      <t>t + 1/2 C A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SIN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</rPr>
      <t>ωt</t>
    </r>
  </si>
  <si>
    <t>EEN DIFFERENTIAAL VERGELIJKING LEGT EEN VERBAND TUSSEN EEN GROOTHEID EN DE AFGELEIDE(N) VAN DIE GROOTHEID</t>
  </si>
  <si>
    <t>4) VRIJ EN ONGESTOORD KUNNEN BEWEGEN   DUS ZONDER VERDERE KRACHTEN OF STOTEN</t>
  </si>
  <si>
    <t>DE OPLOSSING VAN EEN DERGELIJKE VERGELIJKING IS EEN FUNCTIE</t>
  </si>
  <si>
    <t>VOOR EEN LINEAIRE TRILLING GELDT DE WET VAN NEWTON F = Ma = - CX</t>
  </si>
  <si>
    <t>DIT BETREFT EEN LINEAIRE DV DIE EEN VERBAND LEGT TUSSEN X EN DE TWEEDE AFGELEIDE VAN X</t>
  </si>
  <si>
    <r>
      <t>SUBSTITUTIE GEEFT  - M A</t>
    </r>
    <r>
      <rPr>
        <b/>
        <sz val="11"/>
        <color theme="1"/>
        <rFont val="Calibri"/>
        <family val="2"/>
      </rPr>
      <t>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SIN ωt = - C A SIN ωt  --&gt; Mω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C  --&gt; ω = √(C/M)</t>
    </r>
  </si>
  <si>
    <r>
      <t xml:space="preserve">EEN GEBRUIKELIJKE ALGEMENE OPLOSSING IS X = A SIN </t>
    </r>
    <r>
      <rPr>
        <b/>
        <sz val="11"/>
        <color theme="1"/>
        <rFont val="Calibri"/>
        <family val="2"/>
      </rPr>
      <t>ωt</t>
    </r>
  </si>
  <si>
    <t>DE ALGEMENE OPLOSSING IS DUS JUIST ALS VOLDAAN WORDT AAN DE VOORWAARDE ω = √(C/M)</t>
  </si>
  <si>
    <t>ANDERE ALGEMENE OPLOSSINGEN ZIJN:</t>
  </si>
  <si>
    <r>
      <t>IN DE COMPLEXE REKENWIJZE GELDT DE FORMULE VAN EULER  e</t>
    </r>
    <r>
      <rPr>
        <b/>
        <vertAlign val="superscript"/>
        <sz val="11"/>
        <color theme="1"/>
        <rFont val="Calibri"/>
        <family val="2"/>
        <scheme val="minor"/>
      </rPr>
      <t>iф</t>
    </r>
    <r>
      <rPr>
        <b/>
        <sz val="11"/>
        <color theme="1"/>
        <rFont val="Calibri"/>
        <family val="2"/>
        <scheme val="minor"/>
      </rPr>
      <t xml:space="preserve"> = COS ф + i SIN ф , MET i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-1  </t>
    </r>
  </si>
  <si>
    <r>
      <t xml:space="preserve">X = A COS </t>
    </r>
    <r>
      <rPr>
        <b/>
        <sz val="11"/>
        <color theme="1"/>
        <rFont val="Calibri"/>
        <family val="2"/>
      </rPr>
      <t xml:space="preserve">ωt ,  X = </t>
    </r>
    <r>
      <rPr>
        <b/>
        <sz val="11"/>
        <color theme="1"/>
        <rFont val="Calibri"/>
        <family val="2"/>
        <scheme val="minor"/>
      </rPr>
      <t xml:space="preserve">A SIN(ωt-d) , X = B COS(ωt+q) </t>
    </r>
  </si>
  <si>
    <r>
      <t>OMDAT DIT EEN LINEAIRE SUPERPOSITIE BETREFT GELDT OOK EEN ALGEMENE OPLOSSING X = A e</t>
    </r>
    <r>
      <rPr>
        <b/>
        <vertAlign val="superscript"/>
        <sz val="11"/>
        <color theme="1"/>
        <rFont val="Calibri"/>
        <family val="2"/>
        <scheme val="minor"/>
      </rPr>
      <t>iωt</t>
    </r>
  </si>
  <si>
    <r>
      <t>MET TWEEDE AFGELEIDE X" = - A ω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e</t>
    </r>
    <r>
      <rPr>
        <b/>
        <vertAlign val="superscript"/>
        <sz val="11"/>
        <color theme="1"/>
        <rFont val="Calibri"/>
        <family val="2"/>
        <scheme val="minor"/>
      </rPr>
      <t>iωt</t>
    </r>
    <r>
      <rPr>
        <b/>
        <sz val="11"/>
        <color theme="1"/>
        <rFont val="Calibri"/>
        <family val="2"/>
        <scheme val="minor"/>
      </rPr>
      <t xml:space="preserve">  WORDT INDERDAAD VOLDAAN AAN DE DV MET WEER DEZELFDE VOORWAARDE</t>
    </r>
  </si>
  <si>
    <t>IMPULS P = MV = M Aω COS ωt</t>
  </si>
  <si>
    <r>
      <t>H = 1/2 C A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1/2 M </t>
    </r>
    <r>
      <rPr>
        <b/>
        <sz val="11"/>
        <color theme="1"/>
        <rFont val="Calibri"/>
        <family val="2"/>
      </rPr>
      <t>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A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CONSTANT</t>
    </r>
  </si>
  <si>
    <t>OPLOSSINGEN LINEAIRE DIFFERENTIAAL VERGELIJKING = LDV</t>
  </si>
  <si>
    <t>BIJ EEN LDV GELDEN DAN OOK DE LINEAIRE SUPERPOSITIES HIERVAN, ZOALS  X = A SIN(ωt-d) + B COS(ωt+q)</t>
  </si>
  <si>
    <t>BIJ EEN LINEAIRE DIFFERENTIAAL VERGELIJKING KOMEN ALLEEN TERMEN IN DE VORM aX, bX' EN kX" VOOR</t>
  </si>
  <si>
    <r>
      <t>IN DE VORM VAN EEN DIFFERENTIAALVERGELIJKING WORDT DIT GESCHREVEN ALS M X" = -CX  OF M d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X/dt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= - CX</t>
    </r>
  </si>
  <si>
    <t>TOTALE ENERGIE = HAMILTONIAN = H = Ek + Ep</t>
  </si>
  <si>
    <t>EEN LOPENDE GOLF LIJKT OP EEN TRILLING MET POOTJES DIE LOOPT MET EEN CONSTANTE GOLFSNELHEID</t>
  </si>
  <si>
    <t>IN WERKELIJKHEID LOOPT DE MASSA ECHTER NIET EN WORDT ALLEEN ENERGIE DOORGEGEVEN AAN EEN NAASTGELEGEN MASSADEELTJE</t>
  </si>
  <si>
    <t>VAN EEN TRILLING KUN JE EEN GRAFIEK MAKEN ALS FUNCTIE VAN DE TIJD</t>
  </si>
  <si>
    <t>NIET OP FOTO</t>
  </si>
  <si>
    <t>DIT OPLOSSINGEN ZIJN UITSLUITEND FUNCTIES IN DE TIJD OP EEN SPECIFIEKE PLAATS</t>
  </si>
  <si>
    <t>DIFFERENTIAAL VERGELIJKING GOLF</t>
  </si>
  <si>
    <t>WE PONEREN DE DV EN CONTROLEREN DEZE AAN DE HAND VAN DE ALGEMENE OPLOSSINGEN</t>
  </si>
  <si>
    <r>
      <t xml:space="preserve">EEN NAAR RECHTS LOPENDE GOLF WORDT GESCHREVEN ALS </t>
    </r>
    <r>
      <rPr>
        <b/>
        <sz val="11"/>
        <color theme="1"/>
        <rFont val="Calibri"/>
        <family val="2"/>
      </rPr>
      <t>ф(X,t) = f(X-μt) EN EEN NAAR LINKS LOPENDE GOLF ALS ф(X,t) = f(X+μt)</t>
    </r>
  </si>
  <si>
    <t>DIT GELDT OOK VOOR DE NAAR LINKS LOPENDE GOLF EN DE SUPERPOSITIE VAN DE TWEE</t>
  </si>
  <si>
    <t>STAANDE GOLF</t>
  </si>
  <si>
    <t xml:space="preserve">EEN STAANDE GOLF BESTAAT UIT DE SUPERPOSITIE VAN EEN LINKSLOPENDE EN EEN RECHTSLOPENDE GOLF </t>
  </si>
  <si>
    <t>MET DE TWEEDE AFGELEIDE NAAR t , DE TWEEDE AFGELEIDE NAAR X</t>
  </si>
  <si>
    <r>
      <t xml:space="preserve">EN </t>
    </r>
    <r>
      <rPr>
        <b/>
        <sz val="11"/>
        <color theme="1"/>
        <rFont val="Calibri"/>
        <family val="2"/>
      </rPr>
      <t>μ = GOLFSNELHEID</t>
    </r>
  </si>
  <si>
    <t>MET GELIJKE AMPLITUDEN EN FREQUENTIE</t>
  </si>
  <si>
    <r>
      <t xml:space="preserve">VOOR DE TWEE VASTE EINDEN GELDT </t>
    </r>
    <r>
      <rPr>
        <b/>
        <sz val="11"/>
        <color theme="1"/>
        <rFont val="Calibri"/>
        <family val="2"/>
      </rPr>
      <t xml:space="preserve">ф(0,t) </t>
    </r>
    <r>
      <rPr>
        <b/>
        <sz val="11"/>
        <color theme="1"/>
        <rFont val="Calibri"/>
        <family val="2"/>
        <scheme val="minor"/>
      </rPr>
      <t xml:space="preserve">= 0 EN </t>
    </r>
    <r>
      <rPr>
        <b/>
        <sz val="11"/>
        <color theme="1"/>
        <rFont val="Calibri"/>
        <family val="2"/>
      </rPr>
      <t xml:space="preserve">ф(L,t) = 0 VOOR ALLE t  </t>
    </r>
    <r>
      <rPr>
        <b/>
        <sz val="11"/>
        <color theme="1"/>
        <rFont val="Calibri"/>
        <family val="2"/>
        <scheme val="minor"/>
      </rPr>
      <t>--&gt; kL = 2</t>
    </r>
    <r>
      <rPr>
        <b/>
        <sz val="11"/>
        <color theme="1"/>
        <rFont val="Calibri"/>
        <family val="2"/>
      </rPr>
      <t xml:space="preserve">πL/λ = </t>
    </r>
    <r>
      <rPr>
        <b/>
        <sz val="11"/>
        <color theme="1"/>
        <rFont val="Calibri"/>
        <family val="2"/>
        <scheme val="minor"/>
      </rPr>
      <t>n</t>
    </r>
    <r>
      <rPr>
        <b/>
        <sz val="11"/>
        <color theme="1"/>
        <rFont val="Calibri"/>
        <family val="2"/>
      </rPr>
      <t>π --&gt; λ = 2L/n</t>
    </r>
  </si>
  <si>
    <r>
      <t>BIJ TWEE VARIABELEN X EN t GEBRUIKEN WE DE ZOGENAAMDE PARTI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 xml:space="preserve">LE AFGELEIDEN </t>
    </r>
  </si>
  <si>
    <t>DIT IS DE BEKENDE FORMULE VOOR EEN STAANDE GOLF MET TWEE IDENTIEKE EINDEN</t>
  </si>
  <si>
    <r>
      <t>BIJ EEN VAST EN EEN LOS OF OPEN EINDE GELDT kL = 2</t>
    </r>
    <r>
      <rPr>
        <b/>
        <sz val="11"/>
        <color theme="1"/>
        <rFont val="Calibri"/>
        <family val="2"/>
      </rPr>
      <t>πL/λ = (2n-1) π/2 --&gt;  λ = 4L / (2n-1)</t>
    </r>
  </si>
  <si>
    <t>VOOR DE KINETISCHE ENERGIE ZOU DAN GELDEN</t>
  </si>
  <si>
    <r>
      <t xml:space="preserve">P = M V = M {(A </t>
    </r>
    <r>
      <rPr>
        <b/>
        <sz val="11"/>
        <color theme="1"/>
        <rFont val="Calibri"/>
        <family val="2"/>
      </rPr>
      <t>ω COS ωt)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+ μ2}</t>
    </r>
    <r>
      <rPr>
        <b/>
        <vertAlign val="superscript"/>
        <sz val="11"/>
        <color theme="1"/>
        <rFont val="Calibri"/>
        <family val="2"/>
      </rPr>
      <t>0,5</t>
    </r>
    <r>
      <rPr>
        <b/>
        <sz val="11"/>
        <color theme="1"/>
        <rFont val="Calibri"/>
        <family val="2"/>
      </rPr>
      <t xml:space="preserve"> = M {A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COS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ωt + μ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}</t>
    </r>
    <r>
      <rPr>
        <b/>
        <vertAlign val="superscript"/>
        <sz val="11"/>
        <color theme="1"/>
        <rFont val="Calibri"/>
        <family val="2"/>
      </rPr>
      <t>0,5</t>
    </r>
  </si>
  <si>
    <t>WET VAN BEHOUD VAN ENERGIE (WBE OF WvBvE)</t>
  </si>
  <si>
    <t>BIJ EEN HARMONISCHE TRILLING IS DE HAMILTIONIAN CONSTANT EN GELDT DUS DE WvBvE</t>
  </si>
  <si>
    <t>IN DE EVENWICHTSPOSITIE IS Ep = 0 EN H = Ek EN IN DE UITERSTE POSITIES IS Ek = 0 EN H = Ep</t>
  </si>
  <si>
    <t>RELATIE HAMILTONIAN EN DV</t>
  </si>
  <si>
    <r>
      <t>DE MAMILTONIAN H = 1/2 M A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</rPr>
      <t>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COS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ω</t>
    </r>
    <r>
      <rPr>
        <b/>
        <sz val="11"/>
        <color theme="1"/>
        <rFont val="Calibri"/>
        <family val="2"/>
        <scheme val="minor"/>
      </rPr>
      <t>t + 1/2 C A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SIN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</rPr>
      <t>ωt</t>
    </r>
  </si>
  <si>
    <r>
      <t>DE DV IS M d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X/dt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- CX</t>
    </r>
  </si>
  <si>
    <r>
      <t xml:space="preserve">DE </t>
    </r>
    <r>
      <rPr>
        <b/>
        <sz val="11"/>
        <color theme="1"/>
        <rFont val="Calibri"/>
        <family val="2"/>
      </rPr>
      <t>ω</t>
    </r>
    <r>
      <rPr>
        <b/>
        <vertAlign val="superscript"/>
        <sz val="11"/>
        <color theme="1"/>
        <rFont val="Calibri"/>
        <family val="2"/>
      </rPr>
      <t xml:space="preserve">2 </t>
    </r>
    <r>
      <rPr>
        <b/>
        <sz val="11"/>
        <color theme="1"/>
        <rFont val="Calibri"/>
        <family val="2"/>
      </rPr>
      <t>IN DE DV WIJST OP EEN TWEEDE AFGELEIDE NAAR t</t>
    </r>
  </si>
  <si>
    <t>ER KOMEN GEEN TERMEN VOOR MET PRODUCTEN VAN ω MET EEN ANDERE FUCTIE SAMEN TOT EEN MACHT</t>
  </si>
  <si>
    <r>
      <t xml:space="preserve">ER KOMT GEEN ANDERE FACTOR VOOR DAN </t>
    </r>
    <r>
      <rPr>
        <b/>
        <sz val="11"/>
        <color theme="1"/>
        <rFont val="Calibri"/>
        <family val="2"/>
      </rPr>
      <t>ω, DUS BETREFT HET UITSLUITEND EEN DV NAAR DE TIJD</t>
    </r>
  </si>
  <si>
    <t>DUS BETREFT HET EEN LINEAIRE DV (NAAR DE TIJD)</t>
  </si>
  <si>
    <t xml:space="preserve">VOOR DE TOTALE IMPULS ZOU DAN GELDEN </t>
  </si>
  <si>
    <r>
      <t>E</t>
    </r>
    <r>
      <rPr>
        <b/>
        <vertAlign val="subscript"/>
        <sz val="11"/>
        <color theme="1"/>
        <rFont val="Calibri"/>
        <family val="2"/>
        <scheme val="minor"/>
      </rPr>
      <t>k</t>
    </r>
    <r>
      <rPr>
        <b/>
        <sz val="11"/>
        <color theme="1"/>
        <rFont val="Calibri"/>
        <family val="2"/>
        <scheme val="minor"/>
      </rPr>
      <t xml:space="preserve"> = 1/2 P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/M = 1/2 M {A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ω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COS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ωt + μ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}</t>
    </r>
  </si>
  <si>
    <r>
      <t xml:space="preserve">DE MASSA DOORLOOPT DAN EEN SOORT GOLFBEWEGING MET CONSTANTE GOLFSNELHEID </t>
    </r>
    <r>
      <rPr>
        <b/>
        <sz val="11"/>
        <color theme="1"/>
        <rFont val="Calibri"/>
        <family val="2"/>
      </rPr>
      <t>µ</t>
    </r>
  </si>
  <si>
    <t>QUASI GOLFBEWEGING MASSADEELTJE</t>
  </si>
  <si>
    <t>JE ZOU KUNNEN ZEGGEN DAT HET SYSTEEM POOTJES HEEFT GEKREGEN EN TIJDENS HET TRILLEN MET CONSTANTE SNELHEID OPZIJ LOOPT</t>
  </si>
  <si>
    <r>
      <t xml:space="preserve">EEN GOLFFUNCTIE IS ZOWEL AFHANKELIJK VAN DE TIJD ALS VAN DE PLAATS EN GESCHREVEN ALS </t>
    </r>
    <r>
      <rPr>
        <b/>
        <sz val="11"/>
        <color theme="1"/>
        <rFont val="Calibri"/>
        <family val="2"/>
      </rPr>
      <t>ф(X,t)</t>
    </r>
  </si>
  <si>
    <r>
      <t xml:space="preserve">SUBSTITUTIE VAN DE NAAR RECHTSLOPENDE GOLF RESULTEERT IN </t>
    </r>
    <r>
      <rPr>
        <b/>
        <sz val="11"/>
        <color theme="1"/>
        <rFont val="Calibri"/>
        <family val="2"/>
      </rPr>
      <t>μ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μ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ZODAT DEZE FUNCTIE INDERDAAD EEN OPLOSSING IS VAN DE DV</t>
    </r>
  </si>
  <si>
    <r>
      <t>WAARBIJ DAN GELDT DAT 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k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μ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 --&gt; μ = ω/k</t>
    </r>
  </si>
  <si>
    <t>HET PRODUCT IN DE RECHTERTERM WORDT VERKREGEN MET GEBRUIK VAN DE GONIOMETRIE FORMULES IN DE BINAS</t>
  </si>
  <si>
    <t>DIT IS DE BEKENDE FORMULE VOOR EEN STAANDE GOLF BIJ TWEE VERSCHILLENDE EINDEN</t>
  </si>
  <si>
    <t>LINEAIRE DEMPING</t>
  </si>
  <si>
    <t xml:space="preserve">BIJ LINEAIRE DEMPING GELDT DE LDV M X" + k X' + C X = 0 </t>
  </si>
  <si>
    <t>k = DEMPINGSFACTOR !!!</t>
  </si>
  <si>
    <r>
      <t>DIT KAN WORDEN GERSCHREVEN NAAR X" + 2</t>
    </r>
    <r>
      <rPr>
        <b/>
        <sz val="11"/>
        <color theme="1"/>
        <rFont val="Calibri"/>
        <family val="2"/>
      </rPr>
      <t>τ X' + ω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X = 0 MET </t>
    </r>
    <r>
      <rPr>
        <b/>
        <sz val="11"/>
        <color theme="1"/>
        <rFont val="Calibri"/>
        <family val="2"/>
      </rPr>
      <t>τ = k/2M  EN ω</t>
    </r>
    <r>
      <rPr>
        <b/>
        <sz val="11"/>
        <color theme="1"/>
        <rFont val="Calibri"/>
        <family val="2"/>
        <scheme val="minor"/>
      </rPr>
      <t xml:space="preserve"> = </t>
    </r>
    <r>
      <rPr>
        <b/>
        <sz val="11"/>
        <color theme="1"/>
        <rFont val="Calibri"/>
        <family val="2"/>
      </rPr>
      <t>√(C/M)</t>
    </r>
  </si>
  <si>
    <t>OPLOSSING IS AFHANKELIJK VAN DE MATE VAN DEMPING</t>
  </si>
  <si>
    <t>LET OP: VAAK WORDEN DE BETEKENIS VAN C EN k VERWISSELT, HETGEEN UITERMATE VERWARREND IS</t>
  </si>
  <si>
    <t>C EN K VERWISSELT!!!</t>
  </si>
  <si>
    <t>BIJ DEMPING IS SPRAKEN VAN OPLOSSINGEN IN DE IMGANIAIRE RUIMTE C.Q. DE COMPLEXE REKENWIJZE</t>
  </si>
  <si>
    <t>DAARBIJ IS SPRAKEN VAN EEN FASEVERSCHUIVING</t>
  </si>
  <si>
    <t>ER ZIJN DRIE VERSCHILLENDE OPLOSSINGEN</t>
  </si>
  <si>
    <t>1) KRITISCHE DEMPING</t>
  </si>
  <si>
    <t>2) OVERDEMPING</t>
  </si>
  <si>
    <t>2) DEMPING</t>
  </si>
  <si>
    <t>EENVOUDIGE MAAR ONVOLLEDIGE EN NIET GEHEEL JUISTE UITLEG</t>
  </si>
  <si>
    <t>DE DV KAN DAN OOK WORDEN GESCHREVEN ALS</t>
  </si>
  <si>
    <t xml:space="preserve">BIJ EEN STAANDE GOLF IN EEN KLASSIEKE SNAAR WORDT DE UNIFORM VERDEELDE LONGITIDINALE SNAAR ENERGIE </t>
  </si>
  <si>
    <t>OMGEZET IN EEN NIET UNIFORM VERDEELDE TRANSVERSALE KINETISCHE ENERGIE, EN OMGEKEERD</t>
  </si>
  <si>
    <t>VOOR DE TOTALE SNAAR IS DE HAMILTONIAN CONSTANT</t>
  </si>
  <si>
    <t>ALS UITGELEGD IN DE FILE QUANTUM PUT</t>
  </si>
  <si>
    <t>MAAR OVER DE LENGTE VAN DE SNAAR IS DEZE NIET CONSTANT EN VINDEN ER LONGITIDINAAL ENERGIESTROMEN PLAATS</t>
  </si>
  <si>
    <t>HAMILTONIAN</t>
  </si>
  <si>
    <t>DEZE OMVATTEN DUS TEVENS DE COSINUS VORM</t>
  </si>
  <si>
    <r>
      <t xml:space="preserve">HET ZELFDE GELDT VOOR OPLOSSINGEN ф(X,t) = A SIN (kX </t>
    </r>
    <r>
      <rPr>
        <b/>
        <u/>
        <sz val="11"/>
        <color theme="1"/>
        <rFont val="Calibri"/>
        <family val="2"/>
        <scheme val="minor"/>
      </rPr>
      <t>+</t>
    </r>
    <r>
      <rPr>
        <b/>
        <sz val="11"/>
        <color theme="1"/>
        <rFont val="Calibri"/>
        <family val="2"/>
        <scheme val="minor"/>
      </rPr>
      <t xml:space="preserve"> ωt + </t>
    </r>
    <r>
      <rPr>
        <b/>
        <sz val="11"/>
        <color theme="1"/>
        <rFont val="Calibri"/>
        <family val="2"/>
      </rPr>
      <t>ε</t>
    </r>
    <r>
      <rPr>
        <b/>
        <sz val="11"/>
        <color theme="1"/>
        <rFont val="Calibri"/>
        <family val="2"/>
        <scheme val="minor"/>
      </rPr>
      <t>) EN ф(X,t) = A e</t>
    </r>
    <r>
      <rPr>
        <b/>
        <vertAlign val="superscript"/>
        <sz val="11"/>
        <color theme="1"/>
        <rFont val="Calibri"/>
        <family val="2"/>
        <scheme val="minor"/>
      </rPr>
      <t xml:space="preserve">i(kX + ωt + </t>
    </r>
    <r>
      <rPr>
        <b/>
        <vertAlign val="superscript"/>
        <sz val="11"/>
        <color theme="1"/>
        <rFont val="Calibri"/>
        <family val="2"/>
      </rPr>
      <t>ε</t>
    </r>
    <r>
      <rPr>
        <b/>
        <vertAlign val="superscript"/>
        <sz val="11"/>
        <color theme="1"/>
        <rFont val="Calibri"/>
        <family val="2"/>
        <scheme val="minor"/>
      </rPr>
      <t>)</t>
    </r>
  </si>
  <si>
    <r>
      <t>IN DE QUANTUM MECHANICA GELDT VOOR DE ENERGIE VAN EEN FOTON E</t>
    </r>
    <r>
      <rPr>
        <b/>
        <vertAlign val="subscript"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= hf</t>
    </r>
  </si>
  <si>
    <r>
      <t>VOOR EEN FOTON ZONDER MASSA GELDT TEVENS E = PC = P</t>
    </r>
    <r>
      <rPr>
        <b/>
        <sz val="11"/>
        <color theme="1"/>
        <rFont val="Calibri"/>
        <family val="2"/>
      </rPr>
      <t>λf</t>
    </r>
  </si>
  <si>
    <t xml:space="preserve">           h</t>
  </si>
  <si>
    <t>DE VRAAG IS DAN WAT DE DIFFERENTIAAL VERGELIJKING IS DIE DEZE HAMILTONIAN OPLEVERT</t>
  </si>
  <si>
    <t>OP BASIS VAN DE LINKERTERM VERWACHT JE EEN EERSTE AFGELEIDE NAAR DE TIJD</t>
  </si>
  <si>
    <r>
      <t xml:space="preserve">EN OP BASIS VAN </t>
    </r>
    <r>
      <rPr>
        <b/>
        <sz val="11"/>
        <color theme="1"/>
        <rFont val="Calibri"/>
        <family val="2"/>
      </rPr>
      <t>λ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VERWACHT JE EEN TWEEDE AFGELEIDE NAAR DE PLAATS</t>
    </r>
  </si>
  <si>
    <t>KLASSIEKE SNAAR</t>
  </si>
  <si>
    <r>
      <t>hf =  P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/2M + V</t>
    </r>
  </si>
  <si>
    <r>
      <t>--&gt;   hf = h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/2M</t>
    </r>
    <r>
      <rPr>
        <b/>
        <sz val="11"/>
        <color theme="1"/>
        <rFont val="Calibri"/>
        <family val="2"/>
      </rPr>
      <t>λ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+ V</t>
    </r>
  </si>
  <si>
    <t>DE DV KAN MOET DAN DE VOLGENDE ALGEMENE VORM HEBBEN</t>
  </si>
  <si>
    <t>EN NIET EEN TWEEDE AFGELEIDE NAAR DE TIJD</t>
  </si>
  <si>
    <t xml:space="preserve">HET VERSCHIL MET DE DV VOOR EEN GOLF IS DAT ER NU SPRAKEN IS VAN EEN EERSTE AFGELEIDE NAAR DE TIJD </t>
  </si>
  <si>
    <t>Vψ</t>
  </si>
  <si>
    <r>
      <t xml:space="preserve">WE VERONDERSTELLEN NU ALS ALGEMENE OPLOSSING EEN RECHTS LOPENDE GOLF ψ(X,t) = A COS (kX - </t>
    </r>
    <r>
      <rPr>
        <b/>
        <sz val="11"/>
        <color theme="1"/>
        <rFont val="Calibri"/>
        <family val="2"/>
      </rPr>
      <t>ωt) + B SIN (kX - ωt)</t>
    </r>
  </si>
  <si>
    <t>VOOR DE SIN TERMEN</t>
  </si>
  <si>
    <t>VOOR DE COS TERMEN</t>
  </si>
  <si>
    <r>
      <t xml:space="preserve">∂ψ(X,t)/∂t =  A </t>
    </r>
    <r>
      <rPr>
        <b/>
        <sz val="11"/>
        <color theme="1"/>
        <rFont val="Calibri"/>
        <family val="2"/>
      </rPr>
      <t>ω SIN(kX-ω</t>
    </r>
    <r>
      <rPr>
        <b/>
        <sz val="11"/>
        <color theme="1"/>
        <rFont val="Calibri"/>
        <family val="2"/>
        <scheme val="minor"/>
      </rPr>
      <t xml:space="preserve">t) - B </t>
    </r>
    <r>
      <rPr>
        <b/>
        <sz val="11"/>
        <color theme="1"/>
        <rFont val="Calibri"/>
        <family val="2"/>
      </rPr>
      <t>ω COS(kX-ω</t>
    </r>
    <r>
      <rPr>
        <b/>
        <sz val="11"/>
        <color theme="1"/>
        <rFont val="Calibri"/>
        <family val="2"/>
        <scheme val="minor"/>
      </rPr>
      <t>t)</t>
    </r>
  </si>
  <si>
    <r>
      <t>∂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ψ(X,t)/∂X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= - A k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COS(kX-</t>
    </r>
    <r>
      <rPr>
        <b/>
        <sz val="11"/>
        <color theme="1"/>
        <rFont val="Calibri"/>
        <family val="2"/>
      </rPr>
      <t>ωt) - B k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SIN(kX-ω</t>
    </r>
    <r>
      <rPr>
        <b/>
        <sz val="11"/>
        <color theme="1"/>
        <rFont val="Calibri"/>
        <family val="2"/>
        <scheme val="minor"/>
      </rPr>
      <t>t)</t>
    </r>
  </si>
  <si>
    <r>
      <t>(-q k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+ V)B</t>
    </r>
  </si>
  <si>
    <r>
      <t>(-q k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+ V)A</t>
    </r>
  </si>
  <si>
    <t>SUBSTITUTIE RESULTEERT IN DE TWEE VERGELIJKINGEN</t>
  </si>
  <si>
    <r>
      <t xml:space="preserve"> - i p 2</t>
    </r>
    <r>
      <rPr>
        <b/>
        <sz val="11"/>
        <color theme="1"/>
        <rFont val="Calibri"/>
        <family val="2"/>
      </rPr>
      <t>πf  = hf  --&gt; p = - h/2π</t>
    </r>
    <r>
      <rPr>
        <b/>
        <sz val="11"/>
        <color theme="1"/>
        <rFont val="Calibri"/>
        <family val="2"/>
        <scheme val="minor"/>
      </rPr>
      <t>i</t>
    </r>
  </si>
  <si>
    <r>
      <t>DIT RESULTEERT DUS IN EEN COMPLEXE OPLOSSING ψ(X,t) = A {COS (kX - ωt) + i SIN (kX - ωt)} = A e</t>
    </r>
    <r>
      <rPr>
        <b/>
        <vertAlign val="superscript"/>
        <sz val="11"/>
        <color theme="1"/>
        <rFont val="Calibri"/>
        <family val="2"/>
        <scheme val="minor"/>
      </rPr>
      <t>i(kX-</t>
    </r>
    <r>
      <rPr>
        <b/>
        <vertAlign val="superscript"/>
        <sz val="11"/>
        <color theme="1"/>
        <rFont val="Calibri"/>
        <family val="2"/>
      </rPr>
      <t>ωt)</t>
    </r>
  </si>
  <si>
    <r>
      <t>LINKS ER RECHTS DELEN OP ELKAAR RESULTEERT IN A/B = - B/A --&gt; B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- A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--&gt; B = i A  EN A = -iB</t>
    </r>
  </si>
  <si>
    <t>p EN q KUNNEN WORDEN BEPAALD DOOR DE TWEE VERGELIJKINGEN GELIJK TE STELLEN AAN DE HAMILTONIAN</t>
  </si>
  <si>
    <t>DE TWEEDE VERGELIJKING GEEFT</t>
  </si>
  <si>
    <r>
      <t xml:space="preserve"> -q 4</t>
    </r>
    <r>
      <rPr>
        <b/>
        <sz val="11"/>
        <color theme="1"/>
        <rFont val="Calibri"/>
        <family val="2"/>
      </rPr>
      <t>π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/λ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h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/2Mλ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--&gt; q = - h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/8π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</rPr>
      <t>M</t>
    </r>
  </si>
  <si>
    <r>
      <t xml:space="preserve">           </t>
    </r>
    <r>
      <rPr>
        <b/>
        <sz val="11"/>
        <color theme="1"/>
        <rFont val="Calibri"/>
        <family val="2"/>
      </rPr>
      <t>λ</t>
    </r>
  </si>
  <si>
    <r>
      <rPr>
        <b/>
        <sz val="11"/>
        <color theme="1"/>
        <rFont val="Calibri"/>
        <family val="2"/>
      </rPr>
      <t>ф(</t>
    </r>
    <r>
      <rPr>
        <b/>
        <sz val="11"/>
        <color theme="1"/>
        <rFont val="Calibri"/>
        <family val="2"/>
        <scheme val="minor"/>
      </rPr>
      <t>X,t) = A SIN(kX-</t>
    </r>
    <r>
      <rPr>
        <b/>
        <sz val="11"/>
        <color theme="1"/>
        <rFont val="Calibri"/>
        <family val="2"/>
      </rPr>
      <t>ωt) + A SIN(kX+ω</t>
    </r>
    <r>
      <rPr>
        <b/>
        <sz val="11"/>
        <color theme="1"/>
        <rFont val="Calibri"/>
        <family val="2"/>
        <scheme val="minor"/>
      </rPr>
      <t>t) = 2 A SIN (kX) COS (</t>
    </r>
    <r>
      <rPr>
        <b/>
        <sz val="11"/>
        <color theme="1"/>
        <rFont val="Calibri"/>
        <family val="2"/>
      </rPr>
      <t xml:space="preserve">ωt) = D SIN (kX) COS (ωt) </t>
    </r>
  </si>
  <si>
    <t>MET D = 2A</t>
  </si>
  <si>
    <r>
      <t>BIJ EEN KLASSIEKE SNAAR BLIJFT DE TOTALE ENERGIE CONSTANT EN NEEMT DE AMPLITUDE OMGKEERD EVENREDIG AF MET N --&gt; D(n) = D(1)/n = D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/n</t>
    </r>
  </si>
  <si>
    <r>
      <t xml:space="preserve">MEER BEKENDE OPLOSSINGSVORMEN ZIJN ф(X,t) = f(kX - </t>
    </r>
    <r>
      <rPr>
        <b/>
        <sz val="11"/>
        <color theme="1"/>
        <rFont val="Calibri"/>
        <family val="2"/>
      </rPr>
      <t xml:space="preserve">ωt) EN ф(X,t) = </t>
    </r>
    <r>
      <rPr>
        <b/>
        <sz val="11"/>
        <color theme="1"/>
        <rFont val="Calibri"/>
        <family val="2"/>
        <scheme val="minor"/>
      </rPr>
      <t>A SIN(kX-</t>
    </r>
    <r>
      <rPr>
        <b/>
        <sz val="11"/>
        <color theme="1"/>
        <rFont val="Calibri"/>
        <family val="2"/>
      </rPr>
      <t xml:space="preserve">ωt) </t>
    </r>
  </si>
  <si>
    <r>
      <t>HET RE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ELE DEEL VOLDOET AAN DE RANDVOORWAARDEN BIJ X = L ALS SIN kL = 0 --&gt; kL = n</t>
    </r>
    <r>
      <rPr>
        <b/>
        <sz val="11"/>
        <color theme="1"/>
        <rFont val="Calibri"/>
        <family val="2"/>
      </rPr>
      <t>π/2 --&gt; k = nπ</t>
    </r>
    <r>
      <rPr>
        <b/>
        <sz val="11"/>
        <color theme="1"/>
        <rFont val="Calibri"/>
        <family val="2"/>
        <scheme val="minor"/>
      </rPr>
      <t>/2L  MET n = 2, 4, 6, ..</t>
    </r>
  </si>
  <si>
    <r>
      <t>HET IMAGINAIRE DEEL VOLDOET AAN DE RANDVOORWAARDEN BIJ X = L ALS COS kL = 0 --&gt; kL = n</t>
    </r>
    <r>
      <rPr>
        <b/>
        <sz val="11"/>
        <color theme="1"/>
        <rFont val="Calibri"/>
        <family val="2"/>
      </rPr>
      <t>π/2 --&gt; k = nπ</t>
    </r>
    <r>
      <rPr>
        <b/>
        <sz val="11"/>
        <color theme="1"/>
        <rFont val="Calibri"/>
        <family val="2"/>
        <scheme val="minor"/>
      </rPr>
      <t>/2L  MET n = 1, 3, 5, …</t>
    </r>
  </si>
  <si>
    <r>
      <t xml:space="preserve">JE KUNT OOK SCHRIJVEN Z = A (COS </t>
    </r>
    <r>
      <rPr>
        <b/>
        <sz val="11"/>
        <color theme="1"/>
        <rFont val="Calibri"/>
        <family val="2"/>
      </rPr>
      <t>α + iSIN α)  EN  DE GECONJUNGEERDE Z = A COS α - i SIN α)</t>
    </r>
  </si>
  <si>
    <r>
      <t xml:space="preserve">DAN IS DE SOM Z+Z = 2 A COS </t>
    </r>
    <r>
      <rPr>
        <b/>
        <sz val="11"/>
        <color theme="1"/>
        <rFont val="Calibri"/>
        <family val="2"/>
      </rPr>
      <t>α EN HET VERSCHIL Z-Z = 2A' SIN α</t>
    </r>
    <r>
      <rPr>
        <b/>
        <sz val="11"/>
        <color theme="1"/>
        <rFont val="Calibri"/>
        <family val="2"/>
        <scheme val="minor"/>
      </rPr>
      <t xml:space="preserve">   MET A' = Ai</t>
    </r>
  </si>
  <si>
    <t>IN DEZE LINK WORDT DIT MET COMPLEXE E-MACHTEN UITGELEGD T.O.V. HET MIDDEN VAN DE PUT MET BREEDTE L = a</t>
  </si>
  <si>
    <t>VRIJ DEELTJE MET V = 0</t>
  </si>
  <si>
    <t>http://www.nikhef.nl/~jo/quantum/qm/website/hovo2004/node43.html</t>
  </si>
  <si>
    <r>
      <t xml:space="preserve"> =                               -  V }   ψ</t>
    </r>
    <r>
      <rPr>
        <b/>
        <sz val="11"/>
        <color theme="1"/>
        <rFont val="Calibri"/>
        <family val="2"/>
      </rPr>
      <t xml:space="preserve">  --&gt;</t>
    </r>
  </si>
  <si>
    <r>
      <t>ψ</t>
    </r>
    <r>
      <rPr>
        <b/>
        <sz val="11"/>
        <color theme="1"/>
        <rFont val="Calibri"/>
        <family val="2"/>
      </rPr>
      <t>(</t>
    </r>
    <r>
      <rPr>
        <b/>
        <sz val="11"/>
        <color theme="1"/>
        <rFont val="Calibri"/>
        <family val="2"/>
        <scheme val="minor"/>
      </rPr>
      <t xml:space="preserve">X,t) = D COS </t>
    </r>
    <r>
      <rPr>
        <b/>
        <sz val="11"/>
        <color theme="1"/>
        <rFont val="Calibri"/>
        <family val="2"/>
      </rPr>
      <t>ωt * (COS kX + i SIN kX)</t>
    </r>
  </si>
  <si>
    <t>STAANDE GOLF IN QUANTUM PUT</t>
  </si>
  <si>
    <t>DE SUPERPOSITIE VAN EEN RECHTS  EN EEN LINKS LOPENDE GOLF MET GELIJKE AMPLITUDE GAAT SOORTGELIJK ALS BIJ EEN KLASSIEKE STAANDE GOLF</t>
  </si>
  <si>
    <t>http://hyperphysics.phy-astr.gsu.edu/hbase/quantum/pbox.html#c1</t>
  </si>
  <si>
    <t>HYPERPHYSICS</t>
  </si>
  <si>
    <t>PARTICLE IN A BOX</t>
  </si>
  <si>
    <t>http://hyperphysics.phy-astr.gsu.edu/hbase/hframe.html</t>
  </si>
  <si>
    <t>http://hyperphysics.phy-astr.gsu.edu/hbase/quantum/schrcn.html#c1</t>
  </si>
  <si>
    <t>SCHRODINGER EQUATION CONCEPTS</t>
  </si>
  <si>
    <t>INDEX PHYSICS</t>
  </si>
  <si>
    <t>INDEX QUANTUM</t>
  </si>
  <si>
    <t>http://hyperphysics.phy-astr.gsu.edu/hbase/quantum/schr.html#c3</t>
  </si>
  <si>
    <t xml:space="preserve">SCHRODINGER EQUATION </t>
  </si>
  <si>
    <t>http://hyperphysics.phy-astr.gsu.edu/hbase/quantum/pfbox.html#c1</t>
  </si>
  <si>
    <t>TIJDSONAFHANKELIJK EN V = E-Uo</t>
  </si>
  <si>
    <t>DE TWEE CONTINUITEITS RANDVOORWAARDEN ZIJN DAT DE FUNCTIES OP DE RAND DEZELFDE WAARDE EN DE DEZELFDE AFGELEIDE MOETEN HEBBEN</t>
  </si>
  <si>
    <t>ER ZIJN DRIE VERSCHILLENDE DEELFUNCTIES, LINKS, IN EN RECHTS</t>
  </si>
  <si>
    <t>QUANTUM HARMONIC OSCILLATOR UNCERTAINTY</t>
  </si>
  <si>
    <r>
      <t>QUANTUM HARMONIC OSCILLATOR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EQUATION ZIE OOK DE FILE LOGBOEK WERKBLAD KM9</t>
    </r>
  </si>
  <si>
    <t>ZIE OOK DE FILE LOGBOEK WERKBLAD KM9</t>
  </si>
  <si>
    <t>PARTICLE IN A BOX INFINITE WELL</t>
  </si>
  <si>
    <t xml:space="preserve">PARTICLE IN A BOX FINITE WELL </t>
  </si>
  <si>
    <r>
      <t xml:space="preserve">ALS V = 0 KAN DE OPERATOR VOOR TWEEDE AFGELEIDE GESCHREVEN WORDEN ALS EEN CONSTANTE TOTALE ENERGIE E =  ħ </t>
    </r>
    <r>
      <rPr>
        <b/>
        <vertAlign val="superscript"/>
        <sz val="11"/>
        <color theme="1"/>
        <rFont val="Calibri"/>
        <family val="2"/>
        <scheme val="minor"/>
      </rPr>
      <t xml:space="preserve">2  </t>
    </r>
    <r>
      <rPr>
        <b/>
        <sz val="11"/>
        <color theme="1"/>
        <rFont val="Calibri"/>
        <family val="2"/>
        <scheme val="minor"/>
      </rPr>
      <t>k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/ 2M  --&gt; k = </t>
    </r>
    <r>
      <rPr>
        <b/>
        <sz val="11"/>
        <color theme="1"/>
        <rFont val="Calibri"/>
        <family val="2"/>
      </rPr>
      <t>√2ME/ħ</t>
    </r>
  </si>
  <si>
    <t>ZIE OOK DE FILE LOGBOEK WERKBLAD KM9 EN KM10</t>
  </si>
  <si>
    <r>
      <t>MET k = 2</t>
    </r>
    <r>
      <rPr>
        <b/>
        <sz val="11"/>
        <color theme="1"/>
        <rFont val="Calibri"/>
        <family val="2"/>
      </rPr>
      <t>π/λ,  λ = 2L/n EN ω(n) = n ω</t>
    </r>
    <r>
      <rPr>
        <b/>
        <vertAlign val="subscript"/>
        <sz val="11"/>
        <color theme="1"/>
        <rFont val="Calibri"/>
        <family val="2"/>
      </rPr>
      <t>1</t>
    </r>
    <r>
      <rPr>
        <b/>
        <sz val="11"/>
        <color theme="1"/>
        <rFont val="Calibri"/>
        <family val="2"/>
      </rPr>
      <t xml:space="preserve"> KAN DE OPLOSSING DAN WORDEN GESCHREVEN ALS ф(X,t,n) = D</t>
    </r>
    <r>
      <rPr>
        <b/>
        <vertAlign val="subscript"/>
        <sz val="11"/>
        <color theme="1"/>
        <rFont val="Calibri"/>
        <family val="2"/>
      </rPr>
      <t>1</t>
    </r>
    <r>
      <rPr>
        <b/>
        <sz val="11"/>
        <color theme="1"/>
        <rFont val="Calibri"/>
        <family val="2"/>
      </rPr>
      <t>/n SIN (nπ</t>
    </r>
    <r>
      <rPr>
        <b/>
        <sz val="11"/>
        <color theme="1"/>
        <rFont val="Calibri"/>
        <family val="2"/>
        <scheme val="minor"/>
      </rPr>
      <t>X/L</t>
    </r>
    <r>
      <rPr>
        <b/>
        <sz val="11"/>
        <color theme="1"/>
        <rFont val="Calibri"/>
        <family val="2"/>
      </rPr>
      <t>) COS (nω</t>
    </r>
    <r>
      <rPr>
        <b/>
        <vertAlign val="subscript"/>
        <sz val="11"/>
        <color theme="1"/>
        <rFont val="Calibri"/>
        <family val="2"/>
      </rPr>
      <t>1</t>
    </r>
    <r>
      <rPr>
        <b/>
        <sz val="11"/>
        <color theme="1"/>
        <rFont val="Calibri"/>
        <family val="2"/>
      </rPr>
      <t>t)</t>
    </r>
  </si>
  <si>
    <t>VOOR EEN UITVOERIGE ANALYSE ZIE DE FILES QM VOOR VWO DOCENTEN EN QUANTUM PUT</t>
  </si>
  <si>
    <t>INTERPRETATIE</t>
  </si>
  <si>
    <t>IN DE TWEEDE TERM IS DE IMPULSE VAN EEN FOTON GEKOPPELD AAN EEN SUBATOMAIRE MASSA IN DE VORM VAN EEN KINETISCHE ENERGIE</t>
  </si>
  <si>
    <t>DE SCHRODINGER GOLFVERGELIJKING HEEFT DAN BETREKKING OP DE UITWISSELING TUSSEN DEZE DRIE ENERGIEVORMEN</t>
  </si>
  <si>
    <t>DEZE FASEVERSCHUIVING IS VERANDERLIJK NAAR ZOWEL PLAATS ALS TIJD</t>
  </si>
  <si>
    <r>
      <t>IN DE LINKERTERM IS DE TOTALE ENERGIE GELIJK GESTELD AAN DE ENERGIE VAN EEN FOTON = E</t>
    </r>
    <r>
      <rPr>
        <b/>
        <vertAlign val="subscript"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= hf</t>
    </r>
  </si>
  <si>
    <t>DEZE HAMILTONIAN IS DUS NIET CONSTANT MAAR VARIEERT MET DE FREQUENTIE (NET ALS BIJ DE QUASI GOLF ONDERAAN WERKBLAD TRILLING)</t>
  </si>
  <si>
    <r>
      <t>DE DERDE TERM V GEEFT DE MOGELIJKHEID OM DE POTENTI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LE ENERGIE TE VARIEREN</t>
    </r>
  </si>
  <si>
    <t>HIERIN IS hf DE TOTALE ENERGIE, E DE TOTALE ENERGIE VAN EEN VRIJ DEELTJE EN V DE POTENTIELE ENERGIE</t>
  </si>
  <si>
    <t>DE SCHRODINGER GOLFVERGELIJKING IS HET EENVOUDIGST TE BEGRIJPEN VANUIT DE HAMILTONIAN WAAROP DEZE IS GEBASEERD</t>
  </si>
  <si>
    <t>OVEREENKOMSTIG DE FORMULE MOET HET  MASSADEELTJE PRIMAIR WORDEN OPGEVAT ALS EEN PUNTMASSA M</t>
  </si>
  <si>
    <t xml:space="preserve">GEZIEN HET FEIT DAT LICHT EN FOTONEN FEITELIJK ZIJN GEBASEERD OP ELECTRODYNAMICA BIJ ELECTRO MAGNETISCHE GOLVEN </t>
  </si>
  <si>
    <t>IS HET NIET ZO VREEMD DAT DIT GEDRAG ZICH OOK VOORDOET BIJ DE UITWISSELING TUSSEN FOTONENERGIE EN DE KLASSIEKE ENERGIEVORMEN</t>
  </si>
  <si>
    <t>VOOR DE AFGELEIDEN EN DE LIGGING EN DE HOOGTE VAN DE TOPPEN ZIE DE FILE LOGBOEK</t>
  </si>
  <si>
    <t xml:space="preserve">DAT ZOALS ZO VAAK BINNEN DE QUANTUM MECHANICA </t>
  </si>
  <si>
    <t xml:space="preserve">EEN AANTAL ZAKEN SLORDIG EN NIET VOLLEDIG JUIST </t>
  </si>
  <si>
    <t>GOEDE SITE MAAR NA TWEE JAAR IS MIJ DUIDELIJK GEWORDEN</t>
  </si>
  <si>
    <t>WORDEN WEERGEGEVEN EN DOOR ELKAAR WORDEN GEHAALD</t>
  </si>
  <si>
    <t>DE CONTINUITEIT VAN DE AANSLUITING VAN DEZE FUNCTIES OP DE WAND BETREFT ZOWEL DE WAARDE ALS DE AFGELEIDEN</t>
  </si>
  <si>
    <t xml:space="preserve">DAARBIJ WORDT ONDERSCHEID GEMAAKT TUSSEN EEN ONEINDIGE EN EEN EINDIGE POTENTIAAL PUT </t>
  </si>
  <si>
    <t>DEELTJE IN EEN DOOS</t>
  </si>
  <si>
    <t>UITLEG OP SITE HYPERPHYSICS</t>
  </si>
  <si>
    <t>HIERONDER WORDT INGEGAAN OP DE POSTULATEN WAAROP DE QUANTUM MECHANICA IS GEBASEERD</t>
  </si>
  <si>
    <t>SITE IS ZEER GOED, MAAR …</t>
  </si>
  <si>
    <t>HYPERPHYSICS QUANTUM</t>
  </si>
  <si>
    <t>GA NAAR DE SITE EN KLIK OP DE BALLONNEN</t>
  </si>
  <si>
    <t>ELK SCHERM HEEFT WEER VERDERE DOORVERWIJZINGEN</t>
  </si>
  <si>
    <t>OP DE FIGUUR RECHTS KUN JE DIRECT AANKLIKKEN</t>
  </si>
  <si>
    <t>EN DOOR ELKAAR HAALT</t>
  </si>
  <si>
    <t>PAS NA LANGE TIJD GA JE BEGRIJPEN HOE HET ECHT ZIT</t>
  </si>
  <si>
    <t xml:space="preserve">TOCH IS MIJ GEBLEKEN DAT </t>
  </si>
  <si>
    <t>ZOALS ZO VAAK IN DE QUANTUM MECHANICA</t>
  </si>
  <si>
    <t xml:space="preserve">ZELFS DEZE SITE IN EEN AANTAL FIGUREN </t>
  </si>
  <si>
    <t>DIT IS UITERMATE VERWARREND EN TIJDROVEND</t>
  </si>
  <si>
    <t>SCHRÖDINGER GOLFVERGELIJKING IN ÉÉN DIMENSIE</t>
  </si>
  <si>
    <t>DE DETAILS SLORDIG WEERGEEFT</t>
  </si>
  <si>
    <t>LINKS IS HET TIJDAFHANKELIJK DEEL EN RECHTS HET PLAATSAFHANKELIJK DEEL</t>
  </si>
  <si>
    <t xml:space="preserve">     OPERATORS</t>
  </si>
  <si>
    <t>MAAR DE DAARBIJ BEHORENDE FORMULE IS h/2</t>
  </si>
  <si>
    <r>
      <t>EN NIET ħ/2 = h/4</t>
    </r>
    <r>
      <rPr>
        <b/>
        <sz val="11"/>
        <color theme="1"/>
        <rFont val="Calibri"/>
        <family val="2"/>
      </rPr>
      <t>π</t>
    </r>
  </si>
  <si>
    <r>
      <t>DE 2</t>
    </r>
    <r>
      <rPr>
        <b/>
        <sz val="11"/>
        <color theme="1"/>
        <rFont val="Calibri"/>
        <family val="2"/>
      </rPr>
      <t>π IS HET GEVOLG VAN k EN ω IN DE GOLFOPLOSSING</t>
    </r>
  </si>
  <si>
    <r>
      <t>h-STREEP IS DE DIRAC SCHRIJFWIJZE ħ = h/2</t>
    </r>
    <r>
      <rPr>
        <b/>
        <sz val="11"/>
        <color theme="1"/>
        <rFont val="Calibri"/>
        <family val="2"/>
      </rPr>
      <t xml:space="preserve">π </t>
    </r>
  </si>
  <si>
    <t xml:space="preserve">DE CONSTANTE VAN PLANCK IS HET GEVOLG VAN HET FEIT DAT DE RELATIE VAN PLANCK IS GEKOZEN ALS UITGANGSPUNT VOOR DE HAMILTONIAN </t>
  </si>
  <si>
    <t>HERKOMST h EN h-STREEP</t>
  </si>
  <si>
    <r>
      <t>HET IS DUS NIET ZO DAT h VOLGT UIT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GOLFVERGELIJKING, MAAR h IS ER JUIST VOORAF IN DE HAMILTONIAN GESTOPT</t>
    </r>
  </si>
  <si>
    <t>IN PRINCIPE HEBBEN h EN h-STREEP OOK NIETS TE MAKEN MET DE ONZEKERHEIDSRELATIE VAN HEISENBERG</t>
  </si>
  <si>
    <t>HIERVOOR GELDEN VOLLEDIG ANDERE REDENERINGEN ALS UITGELGD IN DE FILE HEISENBERG ONZEKERHEIDSRELATIES</t>
  </si>
  <si>
    <r>
      <t xml:space="preserve">DAARBIJ ONTSTAAT h-STREEP ALLEEN MAAR ALS DE GOLFLENGTE IN EEN ATOOM WORDT UITGEDRUKT MET </t>
    </r>
    <r>
      <rPr>
        <b/>
        <sz val="11"/>
        <color theme="1"/>
        <rFont val="Calibri"/>
        <family val="2"/>
      </rPr>
      <t xml:space="preserve">ΔX </t>
    </r>
    <r>
      <rPr>
        <b/>
        <sz val="11"/>
        <color theme="1"/>
        <rFont val="Calibri"/>
        <family val="2"/>
        <scheme val="minor"/>
      </rPr>
      <t xml:space="preserve">ALS EEN VERSCHIL IN STRAAL </t>
    </r>
  </si>
  <si>
    <t>HELAAS BEVAT DE SITE MEER VAN DIT SOORT SLORDIGHEDEN</t>
  </si>
  <si>
    <t xml:space="preserve">HET SUBATOMAIRE MASSADEELTJE KAN DAN OOK DOOR DE WANDEN GAAN EN BUITEN DE PUT KOMEN </t>
  </si>
  <si>
    <t>DE LENGTE VAN HET AANTAL BUIKEN KAN DAN LANGER ZIJN DAN DE BREEDTE VAN DE PUT</t>
  </si>
  <si>
    <t>MEN ZEGT WEL DAT DE RANDVOORWAARDEN VOOR DE AANSLUITING OP DE WANDEN DAN NIET HELEMAAL KLOPT OF JUIST IS</t>
  </si>
  <si>
    <t>DE GOLFBEWEGING MOET VLOEIEND LOPEN EN DAAROM MOETEN DE DRIE DEELFUNCTIES JUIST OP ELKAAR AANSLUITEN</t>
  </si>
  <si>
    <t>VOOR DE AANSLUITINGSLOCATIE WORDEN DE WANDEN VAN DE PUT GEBRUIKT</t>
  </si>
  <si>
    <t>DEZE EXACTE OPLOSSINGEN BESTAAN NAMELIJK UIT HET PRODUCT VAN EEN POLYNOOM EN EEN e=MACHT</t>
  </si>
  <si>
    <t>BOVENDIEN IS H-STREEP VAAK MOEILIJK TE ONDERSCHEIDEN VAN h EN OOK LASTIG OM TE TYPEN</t>
  </si>
  <si>
    <t>ZIE OOK DE FILE LOGBOEK VOOR VERDERE VOORBEELDEN</t>
  </si>
  <si>
    <r>
      <t>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 xml:space="preserve">DINGER </t>
    </r>
    <r>
      <rPr>
        <b/>
        <u/>
        <sz val="11"/>
        <color rgb="FFC00000"/>
        <rFont val="Calibri"/>
        <family val="2"/>
        <scheme val="minor"/>
      </rPr>
      <t xml:space="preserve">VERONDERSTELT </t>
    </r>
    <r>
      <rPr>
        <b/>
        <sz val="11"/>
        <color theme="1"/>
        <rFont val="Calibri"/>
        <family val="2"/>
        <scheme val="minor"/>
      </rPr>
      <t>VERVOLGENS VOOR EEN SUBATOMAIR MASSADEELTJE DE VOLGENDE HAMILTONIAN</t>
    </r>
  </si>
  <si>
    <r>
      <t xml:space="preserve">VOOR DE COSINUSTERMEN ONTSTAAN HIERMEE DE VOLGENDE VORMEN VOOR </t>
    </r>
    <r>
      <rPr>
        <b/>
        <sz val="11"/>
        <color rgb="FFC00000"/>
        <rFont val="Calibri"/>
        <family val="2"/>
        <scheme val="minor"/>
      </rPr>
      <t>DE SCHR</t>
    </r>
    <r>
      <rPr>
        <b/>
        <sz val="11"/>
        <color rgb="FFC00000"/>
        <rFont val="Calibri"/>
        <family val="2"/>
      </rPr>
      <t>Ö</t>
    </r>
    <r>
      <rPr>
        <b/>
        <sz val="11"/>
        <color rgb="FFC00000"/>
        <rFont val="Calibri"/>
        <family val="2"/>
        <scheme val="minor"/>
      </rPr>
      <t xml:space="preserve">DINGER GOLFVERGELIJKING </t>
    </r>
    <r>
      <rPr>
        <b/>
        <sz val="11"/>
        <color theme="1"/>
        <rFont val="Calibri"/>
        <family val="2"/>
        <scheme val="minor"/>
      </rPr>
      <t xml:space="preserve"> </t>
    </r>
  </si>
  <si>
    <r>
      <t xml:space="preserve">{  </t>
    </r>
    <r>
      <rPr>
        <b/>
        <sz val="11"/>
        <color rgb="FFC00000"/>
        <rFont val="Calibri"/>
        <family val="2"/>
        <scheme val="minor"/>
      </rPr>
      <t>i</t>
    </r>
    <r>
      <rPr>
        <b/>
        <sz val="11"/>
        <color theme="1"/>
        <rFont val="Calibri"/>
        <family val="2"/>
        <scheme val="minor"/>
      </rPr>
      <t xml:space="preserve"> ħ         =  -                             + V } ψ</t>
    </r>
  </si>
  <si>
    <r>
      <t xml:space="preserve"> =                               -  Vψ</t>
    </r>
    <r>
      <rPr>
        <b/>
        <sz val="11"/>
        <color theme="1"/>
        <rFont val="Calibri"/>
        <family val="2"/>
      </rPr>
      <t xml:space="preserve">    --&gt;    { -</t>
    </r>
  </si>
  <si>
    <r>
      <t xml:space="preserve">DIT MET DE COMPLEXE </t>
    </r>
    <r>
      <rPr>
        <b/>
        <sz val="11"/>
        <color rgb="FFFF0000"/>
        <rFont val="Calibri"/>
        <family val="2"/>
        <scheme val="minor"/>
      </rPr>
      <t>i</t>
    </r>
    <r>
      <rPr>
        <b/>
        <sz val="11"/>
        <color theme="1"/>
        <rFont val="Calibri"/>
        <family val="2"/>
        <scheme val="minor"/>
      </rPr>
      <t xml:space="preserve"> IN DE NOEMER,  NA VERMENIGVULDIGING VAN EERSTE TERM BOVEN EN ONDER MET i , </t>
    </r>
  </si>
  <si>
    <t>MIJN ERVARING IS DIT ALLES VEELVULDIG SLORDIG DOOR ELKAAR WORDT GEHAALD, MET VERWARRING EN MISINTERPRETATIES TOT GEVOLG</t>
  </si>
  <si>
    <t>http://www.nikhef.nl/~jo/quantum/qm/website/hovo2004/node44.html</t>
  </si>
  <si>
    <t>PLAATSAFHANKELIJKE POTENTIELE ENERGIE =V(X)</t>
  </si>
  <si>
    <t>http://www.nikhef.nl/~jo/quantum/qm/website/hovo2004/node45.html</t>
  </si>
  <si>
    <t>STAPPOTENTIAAL E &lt; Vo</t>
  </si>
  <si>
    <t>STAPPOTENTIAAL E &gt; Vo</t>
  </si>
  <si>
    <t>IN HET BOVENSTAANDE WERDEN STAANDE GOLVEN BEKEKEN</t>
  </si>
  <si>
    <t>JE KUNT DE GOLFVERGELIJKING OOK TOEPASSEN OP LOPENDE GOLVEN DIE ERGENS TEGENAANLOPEN</t>
  </si>
  <si>
    <t>DE VOLGENDE TWEE LINKS GEVEN EEN ANALYTISCHE UITWERKING</t>
  </si>
  <si>
    <t>HET EENVOUDIGST IS OM HIERVOOR APPLETS TE GEBRUIKEN ALS IN DE FILE TUNNELING</t>
  </si>
  <si>
    <t>SCHRODINGER VERGELIJKING</t>
  </si>
  <si>
    <t>SCHRODINGER GOLFVERGELIJKING PDF</t>
  </si>
  <si>
    <t>SCHRODINGER PDF</t>
  </si>
  <si>
    <t>SCHRODINGER EQUATION</t>
  </si>
  <si>
    <t>DE SCHRODINGER VERGELIJKING</t>
  </si>
  <si>
    <t>NIKHEF = NATIONAAL INSTITUUT VOOR SUBATOMAIRE FYSICA</t>
  </si>
  <si>
    <t>http://www.nikhef.nl/~jo/quantum/qm/website/hovo2004/node48.html</t>
  </si>
  <si>
    <t>NIKHEF WISKUNDIG INTERMEZZO II</t>
  </si>
  <si>
    <r>
      <t>SCHR</t>
    </r>
    <r>
      <rPr>
        <b/>
        <sz val="11"/>
        <color theme="1"/>
        <rFont val="Calibri"/>
        <family val="2"/>
      </rPr>
      <t>ÖDINGER</t>
    </r>
  </si>
  <si>
    <r>
      <t>NIKHEF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 xml:space="preserve">DINGER VERGELIJKING IN </t>
    </r>
    <r>
      <rPr>
        <b/>
        <sz val="11"/>
        <color theme="1"/>
        <rFont val="Calibri"/>
        <family val="2"/>
      </rPr>
      <t>ÉÉ</t>
    </r>
    <r>
      <rPr>
        <b/>
        <sz val="11"/>
        <color theme="1"/>
        <rFont val="Calibri"/>
        <family val="2"/>
        <scheme val="minor"/>
      </rPr>
      <t>N DIMENSIE     GOED, MAAR IETS TE ACADEMISCH</t>
    </r>
  </si>
  <si>
    <t>AANVULLENDE LINKS</t>
  </si>
  <si>
    <t>DE FILE GAAT IN OP DE VERSCHILLENDE DIFFERETIAAL VERGELIJKINGEN EN HUN OPLOSSINGEN</t>
  </si>
  <si>
    <t>ZOWEL VOOR EEN VRIJ DEELTJE ALS VOOR DE BENADERING VAN DE STAANDE GOLF BINNEN EEN QUANTUM PUT</t>
  </si>
  <si>
    <t>VOOR DE BEGRIPVORMING WORDT EERSTE INGEGAAN OP EEN KLASSIEKE TRILLING EN GOLVEN</t>
  </si>
  <si>
    <t>IN ANDERE FILES ZAL GETRACHT WORDEN DIT UIT TE LEGGEN ZONDER BEROEP OP DEZE WISKUNDE</t>
  </si>
  <si>
    <t>DEZE FILE IS NOODZAKERLIJKERWIJS IETWAT WISKUNDIG, MAAR GETRACHT IS DIT ZO EENVOUDIG, DUIDELIJK EN  BEGRIJPELIJK MOGELIJK TE MAKEN</t>
  </si>
  <si>
    <t>http://www.nikhef.nl/~jo/quantum/qm/website/hovo2004/node22.html</t>
  </si>
  <si>
    <t>http://nl.wikipedia.org/wiki/Golf_(natuurkunde)</t>
  </si>
  <si>
    <t>GOLF</t>
  </si>
  <si>
    <t>NIKHEF GOLFVERGELIJKING IETS TE ACADEMISCH</t>
  </si>
  <si>
    <t>https://www.google.nl/url?sa=t&amp;rct=j&amp;q=&amp;esrc=s&amp;source=web&amp;cd=2&amp;ved=0CDcQFjAB&amp;url=http%3A%2F%2Fwww.phys.tue.nl%2FEPG%2Fnatuurkunde2%2Fhoofdstuk15.ppt&amp;ei=OLPVUKehFNCb1AWci4HIAQ&amp;usg=AFQjCNEsuNRJroc_Yfl_gbH9GLQOBxXeDQ&amp;bvm=bv.1355534169,d.d2k</t>
  </si>
  <si>
    <t>GOLFVERGELIJKING AFLEIDING HOOFDSTUK 15</t>
  </si>
  <si>
    <t>GOOGLE</t>
  </si>
  <si>
    <t>ZELF</t>
  </si>
  <si>
    <t xml:space="preserve">NIET </t>
  </si>
  <si>
    <t>KOPIEREN</t>
  </si>
  <si>
    <t>http://edu.tnw.utwente.nl/inlopt/overhead_sheets/index.htm</t>
  </si>
  <si>
    <t xml:space="preserve">KON LINK </t>
  </si>
  <si>
    <t>OPTICA UTWENTE</t>
  </si>
  <si>
    <t>ZIE WEEK  HOOFDSTUK 4 IN BEIDE JAARGANGEN</t>
  </si>
  <si>
    <t>DE CONTINUE VERANDERING VAN DE FASEHOEK BETEKENT DAT ER CONTINU SPRAKEN MOET ZIJN VAN VERANDERENDE GOLFPAKKETJES</t>
  </si>
  <si>
    <r>
      <t xml:space="preserve">BIJ EEN HORIZONTALE GOLF SCHRIJVEN WE VOOR DE ZWAARTEKRACHT Ez = m g A SIN </t>
    </r>
    <r>
      <rPr>
        <b/>
        <sz val="11"/>
        <color theme="1"/>
        <rFont val="Calibri"/>
        <family val="2"/>
      </rPr>
      <t>ωt</t>
    </r>
  </si>
  <si>
    <r>
      <t>VOOR DE HAMILTONIAN ZOU DAN ALGEMEEN GELDEN H = 1/2 M {A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ω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COS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ωt + μ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} + 1/2 C A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SIN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</rPr>
      <t>ωt + mg A SIN ωt</t>
    </r>
  </si>
  <si>
    <r>
      <t xml:space="preserve">MET BIJVOORBEELD C = 0 ZOU DAN TOCH </t>
    </r>
    <r>
      <rPr>
        <b/>
        <sz val="11"/>
        <color theme="1"/>
        <rFont val="Calibri"/>
        <family val="2"/>
      </rPr>
      <t>ω ≠ 0 KUNNEN ZIJN EN GELDEN H = 1/2 M {A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COS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ωt + μ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} + mg A SIN ωt</t>
    </r>
  </si>
  <si>
    <t>BIJ EEN STANDAARDMASSAVEERSYSTEEM IS DE HAMILTONIAN CONSTANT EN BIJ EEN SLINGER BIJ GOEDE BENADERING VOOR NIET TE GROTE HOEKEN</t>
  </si>
  <si>
    <t>STRAKS ZULLEN WE ZIEN DAT IN DE QUANTUM MECHANICA DE HAMILTONIAN NIET CONSTANT WORDT VERONDERSTELT</t>
  </si>
  <si>
    <t>MAAR DAT DEZE RECHTEVENREDIG IS MET DE FREQUENTIE</t>
  </si>
  <si>
    <t>IN EEN KLASSIEKE GOLF BLIJFT EEN DEELTJE OP DEZELFDE PLAATS EN WORDT ALLEEN DE ENERGIE DOORGEGEVEN AAN EEN NAAST GELEGEN DEELTJE</t>
  </si>
  <si>
    <r>
      <t xml:space="preserve">WE LATEN HET MASSAVEERSYSTEEM DAN HORIZONTAAL EN MET EEN CONSTANTE ZIJDELINGSE SNELHEID </t>
    </r>
    <r>
      <rPr>
        <b/>
        <sz val="11"/>
        <color theme="1"/>
        <rFont val="Calibri"/>
        <family val="2"/>
      </rPr>
      <t>µ GOLFVORMIG BEWEGEN</t>
    </r>
  </si>
  <si>
    <t>DAN IS ER GEEN ZIJDELINGSE VERSNELLING EN BLIJFT DE VERTICALE TRILLING HETZELFDE</t>
  </si>
  <si>
    <t>TER VOORBEREIDING OP DE QUANTUM MECHANICA BEKIJKEN WE NU EEN QUASI GOLFBEWEGING VAN EEN MASSADEELTJE</t>
  </si>
  <si>
    <r>
      <t xml:space="preserve">BIJ EEN STANDAARD MASSAVEERSYSTEEM OP </t>
    </r>
    <r>
      <rPr>
        <b/>
        <sz val="11"/>
        <color theme="1"/>
        <rFont val="Calibri"/>
        <family val="2"/>
      </rPr>
      <t>ÉÉ</t>
    </r>
    <r>
      <rPr>
        <b/>
        <sz val="11"/>
        <color theme="1"/>
        <rFont val="Calibri"/>
        <family val="2"/>
        <scheme val="minor"/>
      </rPr>
      <t xml:space="preserve">N PLEK GELDT </t>
    </r>
    <r>
      <rPr>
        <b/>
        <sz val="11"/>
        <color theme="1"/>
        <rFont val="Calibri"/>
        <family val="2"/>
      </rPr>
      <t>ω = √C/M , μ = 0 EN H = 1/2 C A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1/2 M 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A</t>
    </r>
    <r>
      <rPr>
        <b/>
        <vertAlign val="superscript"/>
        <sz val="11"/>
        <color theme="1"/>
        <rFont val="Calibri"/>
        <family val="2"/>
      </rPr>
      <t xml:space="preserve">2 </t>
    </r>
    <r>
      <rPr>
        <b/>
        <sz val="11"/>
        <color theme="1"/>
        <rFont val="Calibri"/>
        <family val="2"/>
      </rPr>
      <t xml:space="preserve">+ mg SIN ωt </t>
    </r>
  </si>
  <si>
    <t>FEITELIJK IS H DUS NIET CONSTANT MAAR SINUSVORMIG</t>
  </si>
  <si>
    <t>ALLEEN ALS Ez &lt;&lt; Ev WORDT H BIJ BENADERING CONSTANT</t>
  </si>
  <si>
    <r>
      <t xml:space="preserve">BIJ WILLEKEURIGE PARAMERS M, C, </t>
    </r>
    <r>
      <rPr>
        <b/>
        <sz val="11"/>
        <color theme="1"/>
        <rFont val="Calibri"/>
        <family val="2"/>
      </rPr>
      <t xml:space="preserve">ω, </t>
    </r>
    <r>
      <rPr>
        <b/>
        <sz val="11"/>
        <color theme="1"/>
        <rFont val="Calibri"/>
        <family val="2"/>
        <scheme val="minor"/>
      </rPr>
      <t xml:space="preserve">A  EN </t>
    </r>
    <r>
      <rPr>
        <b/>
        <sz val="11"/>
        <color theme="1"/>
        <rFont val="Calibri"/>
        <family val="2"/>
      </rPr>
      <t xml:space="preserve">μ ZIJN </t>
    </r>
    <r>
      <rPr>
        <b/>
        <sz val="11"/>
        <color theme="1"/>
        <rFont val="Calibri"/>
        <family val="2"/>
        <scheme val="minor"/>
      </rPr>
      <t xml:space="preserve">DE IMPULS, KINETISCHE ENERGIE EN DE HAMILTONIAN NIET CONSTANT </t>
    </r>
  </si>
  <si>
    <t>VANUIT DE HAMILTONIAN KUN JE DAN BEREDENEREN WELKE GOLFVERGELIJKING DIT GEDRAG OP ZOU LEVEREN</t>
  </si>
  <si>
    <r>
      <t xml:space="preserve">ALS </t>
    </r>
    <r>
      <rPr>
        <b/>
        <sz val="11"/>
        <color theme="1"/>
        <rFont val="Calibri"/>
        <family val="2"/>
      </rPr>
      <t>ω = 0 EN/OF A = 0 ZOU GELDEN H = E</t>
    </r>
    <r>
      <rPr>
        <b/>
        <vertAlign val="subscript"/>
        <sz val="11"/>
        <color theme="1"/>
        <rFont val="Calibri"/>
        <family val="2"/>
      </rPr>
      <t>k</t>
    </r>
    <r>
      <rPr>
        <b/>
        <sz val="11"/>
        <color theme="1"/>
        <rFont val="Calibri"/>
        <family val="2"/>
      </rPr>
      <t xml:space="preserve"> = 1/2 M μ</t>
    </r>
    <r>
      <rPr>
        <b/>
        <vertAlign val="superscript"/>
        <sz val="11"/>
        <color theme="1"/>
        <rFont val="Calibri"/>
        <family val="2"/>
      </rPr>
      <t xml:space="preserve">2 </t>
    </r>
    <r>
      <rPr>
        <b/>
        <sz val="11"/>
        <color theme="1"/>
        <rFont val="Calibri"/>
        <family val="2"/>
      </rPr>
      <t>= CONSTANT</t>
    </r>
  </si>
  <si>
    <r>
      <t>VOOR DE POTENTI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LE VEERENERGIE Ev = 1/2 C A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SIN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</rPr>
      <t>ωt</t>
    </r>
  </si>
  <si>
    <t>JE KUNT ECHTER EEN TRILLING IN DE TIJD NIET OP EEN ENKELE FOTO-OPNAME VASTLEGGEN</t>
  </si>
  <si>
    <t xml:space="preserve">VAN DE VORM VAN DE GOLF ALS FUNCTIE VAN DE PLAATS KUN JE OP ELK TIJDSTIP EEN FOTO MAKEN </t>
  </si>
  <si>
    <t>GOLFPAKKETJE EN PLAATS MASSADEELTJE</t>
  </si>
  <si>
    <t>MOGELIJK IS DIT DE OORZAAK EN VERKLARING VOOR DE VERONDERSTELDE PLAATSKANSDICHTHEID VAN HET SUBATOMAIRE DEELTJE</t>
  </si>
  <si>
    <t xml:space="preserve">IN DE FILE EMG &amp; PHOTONS MADE SIMPLE HEBBEN WE IN WERKBLAD FOTON GEZIEN DAT EEN FASEVERSCHUIVING TUSSEN TWEE GOLVEN </t>
  </si>
  <si>
    <t>RESULTEERT IN EEN GOLFPAKKETJE MET EEN ENVELOPE EN INWENDIGE GOLF</t>
  </si>
  <si>
    <t>ZO IS DE RODE ΔX IS JUIST VOOR EEN SUPERPOSITIE</t>
  </si>
  <si>
    <t>DE QUANTUM MECHANICA IS VOLLEDIG GEBASEERD OP DIT SOORT VERONDERSTELLINGEN</t>
  </si>
  <si>
    <t>VAST AAN MOETEN SLUITEN OP DE WANDEN VAN DE PUT</t>
  </si>
  <si>
    <t>NET ALS BIJ EEN KLASSIEKE SNAAR</t>
  </si>
  <si>
    <t xml:space="preserve">MEN BEDOELD DAARMEE DAT HET DEELTJE NIET </t>
  </si>
  <si>
    <t>OVER HET ENERGIENIVEAU HEEN KAN KOMEN</t>
  </si>
  <si>
    <t>EN DUS NIET BUITEN DE PUT KAN KOMEN</t>
  </si>
  <si>
    <t>WISKUNDIG GEZIEN KLOPT DEZE UITLEG ECHTER NIET</t>
  </si>
  <si>
    <t>ZIE HIERVOOR ONDER STAANDE GOLVEN IN WERKBLAD SCHRÖDINGER</t>
  </si>
  <si>
    <t>MIJN EERDERE SIMULATIES VAN EEN MASSADEELTJE</t>
  </si>
  <si>
    <t>OP BASIS VAN DE KLASSIEKE MECHANICA FORMULES</t>
  </si>
  <si>
    <r>
      <t>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 xml:space="preserve">DINGER GOLFVERGELIJKING HERSCHREVEN MET </t>
    </r>
    <r>
      <rPr>
        <b/>
        <sz val="11"/>
        <color theme="1"/>
        <rFont val="Calibri"/>
        <family val="2"/>
      </rPr>
      <t>α</t>
    </r>
  </si>
  <si>
    <t>AANVULLEND</t>
  </si>
  <si>
    <t>http://hyperphysics.phy-astr.gsu.edu/hbase/quantum/scheq.html#c2</t>
  </si>
  <si>
    <r>
      <t>VOOR DE ENERGIENIVEAU'S ZIE ONDERAAN WERKBLAD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EN DE FILE QUANTUM PUT</t>
    </r>
  </si>
  <si>
    <t xml:space="preserve">VOOR DE GOLFVERGELIJKING EN OPLOSSING </t>
  </si>
  <si>
    <t>IN EEN DIMENSIE ZIE BOVENAAN</t>
  </si>
  <si>
    <t xml:space="preserve">HIERONDER EEN AANVULLENDE BESCHOUWING </t>
  </si>
  <si>
    <t>VOOR EEN VRIJ DEELTJE</t>
  </si>
  <si>
    <t>EN DE ENERGIENIVEAUS IN EEN QUANTUM PUT</t>
  </si>
  <si>
    <t>EEN QUANYUM HARMONIC OSCILLATOR</t>
  </si>
  <si>
    <t>EN BIJ EEN ATOOM</t>
  </si>
  <si>
    <r>
      <t>BIJ EEN ONEINDIG HOGE PUT</t>
    </r>
    <r>
      <rPr>
        <b/>
        <u/>
        <sz val="11"/>
        <color theme="1"/>
        <rFont val="Calibri"/>
        <family val="2"/>
        <scheme val="minor"/>
      </rPr>
      <t xml:space="preserve"> VERONDERSTELT</t>
    </r>
    <r>
      <rPr>
        <b/>
        <sz val="11"/>
        <color theme="1"/>
        <rFont val="Calibri"/>
        <family val="2"/>
        <scheme val="minor"/>
      </rPr>
      <t xml:space="preserve"> MEN DAT DE GOLVEN</t>
    </r>
  </si>
  <si>
    <t>DEZE HAMILTONIAN IS NIET MEER DAN EEN POSTULAAT = EEN VERONDERSTELLING = UITGANGSPUNT = AANNAME</t>
  </si>
  <si>
    <t>INTERPRETATIE TUNNELING</t>
  </si>
  <si>
    <t>EEN ATOOM BEVAT EEN KERN EN ELEKTRONEN, MAAR DAARTUSSEN IS ZEER VEEL LEGE RUIMTE NET ALS TUSSEN DE PLANETEN IN HET ZONNESTELSEL</t>
  </si>
  <si>
    <t>EEN ATOOM IS FEITELIJK LEGE RUIMTE WAARBIJ GROTE KRACHTEN EEN ROL SPELEN</t>
  </si>
  <si>
    <t>EEN MUUR IS FEITELIJK LEEG, MAAR DE KRACHTEN ZORGEN ERVOOR DAT EEN MASSA OP MACRO SCHAAL DAAR NIET DOORHEEN KAN</t>
  </si>
  <si>
    <t>EEN SUBATOMAIR DEELTJE IS ZO KLEIN DAT DIT ER WEL DOORHEEN KAN</t>
  </si>
  <si>
    <t>DE EERDERE SIMULATIES VAN EEN MASSADEELTJE BINNEN EEN ATOOMROOSTER ZIJN GEBASEERD OP DE KLASSIEKE MECHANICA FORMULES</t>
  </si>
  <si>
    <t>HET KAN OOK ONTSNAPPEN ZODAT HET BUITEN DE PUT STATISTISCH GEZIEN NERGENS MEER GELOCALISEERD IS</t>
  </si>
  <si>
    <t>ALS DE KERNEN RELATIEF DICHT BIJ ELKAAR STAAN WORDT DE POTENTIAAL VAN DE ATOOMPUT ZEER HOOG EN MOET HET DEELTJE TUSSEN DE KERNEN BLIJVEN</t>
  </si>
  <si>
    <t>DESONDANKS ZIJN ER WEL DEGELIJK VEEL OVEREENKOMSTEN TUSSEN DE SIMULATIES EN DE QUANTUM MECHANICA</t>
  </si>
  <si>
    <t>ZIJN BESLIST NUTTIG VOOR EEN VERDERE BEELD-</t>
  </si>
  <si>
    <t>EN BEGRIPSVORMING</t>
  </si>
  <si>
    <r>
      <t>POLYNOOM H</t>
    </r>
    <r>
      <rPr>
        <b/>
        <vertAlign val="subscript"/>
        <sz val="11"/>
        <color rgb="FFFF0000"/>
        <rFont val="Calibri"/>
        <family val="2"/>
        <scheme val="minor"/>
      </rPr>
      <t>2</t>
    </r>
    <r>
      <rPr>
        <b/>
        <sz val="11"/>
        <color rgb="FFFF0000"/>
        <rFont val="Calibri"/>
        <family val="2"/>
        <scheme val="minor"/>
      </rPr>
      <t>(y)</t>
    </r>
  </si>
  <si>
    <r>
      <t>TRILLINGEN, GOLVEN, SCHR</t>
    </r>
    <r>
      <rPr>
        <b/>
        <u/>
        <sz val="11"/>
        <color theme="1"/>
        <rFont val="Calibri"/>
        <family val="2"/>
      </rPr>
      <t>Ö</t>
    </r>
    <r>
      <rPr>
        <b/>
        <u/>
        <sz val="11"/>
        <color theme="1"/>
        <rFont val="Calibri"/>
        <family val="2"/>
        <scheme val="minor"/>
      </rPr>
      <t>DINGER EN QUANTUM PUT</t>
    </r>
  </si>
  <si>
    <t>VOOR EEN VERDERE INTERPRETATIE ZIE DE FILE QUANTUM PUT</t>
  </si>
  <si>
    <t>EERDERE SIMULATIES</t>
  </si>
  <si>
    <t>INTERPRETATIE GOLVEN BINNEN DE PUT</t>
  </si>
  <si>
    <t>DE VERSCHILLENDE GOLFVORMEN MOETEN WORDEN GEINTERPRETEERD ALS DAT ER QUANTIFICERING VAN ENERGIE OPTREED</t>
  </si>
  <si>
    <t>EN NIET DAT HET MASSADEELTJE DEZE GOLFBEWEGINGEN MAAKT</t>
  </si>
  <si>
    <t xml:space="preserve">DOOR DE CONTINUE FASEVERSCHUIVING DOORLOOPT HET DEELTJE NIET DEZE ENKELE GOLF, </t>
  </si>
  <si>
    <t>MAAR MAAKT HET DEELTJE CONTINU EEN ANDERE GOLFBEWEGING</t>
  </si>
  <si>
    <t>DEZE SIMULATIES VERSCHILLEN DUS PRINCIPIEEL VAN DE VERONDERSTELLINGEN WAAROP DE QUANTUM MECHANICA IS GEBASEERD</t>
  </si>
  <si>
    <t>TOCH ZIJN DE SIMULATIES UITERMATE NUTTIG ALS OPSTAPJE NAAR VERDERE BEELD EN BEGRIPSVORMING BINNEN DE QUANTUM MECHANICA</t>
  </si>
  <si>
    <t>IN DEZE SIMULATIE MODELLEN KAN MASSADEELTJE DOOR EEN ATOOMOPENING TUSSEN DE KERN GAAN EN BUITEN DE ATOOMPUT KOMEN EN VERBLIJVEN</t>
  </si>
  <si>
    <t xml:space="preserve">DIT MAAKT DE SIMULATIES NOG STEEDS NUTTIG VOOR EEN BETERE BEGRIPS EN BEELDVORMING VOOR HET GEDRAG BINNEN EEN QUANTUM PUT </t>
  </si>
  <si>
    <t>EN BIJ TUNNELING BINNEN DE QUANTUM MECHANICA</t>
  </si>
  <si>
    <t>DE VERONDERSTELLINGEN EN DE BEWEGINGEN BIJ DE SIMULATIES ZIJN ACHTERAF BEZIEN ECHT ANDERS DAN BINNEN DE QUANTUM MECHANICA</t>
  </si>
  <si>
    <t xml:space="preserve">EEN NIET ONBELANGRIJKE VRAAG IS WAT BIJ TOENEMENDE MASSA EN ENERGIE DE TRANSITIE IS TUSSEN DE QUANTUM EN DE KLASSIEKE MECHANICA </t>
  </si>
  <si>
    <t>EN KAN HET DEELTJE ALLEEN MAAR GEBRUIK MAKEN VAN DE AANWEZIGE ENERGIE IN DE BUIKEN VANDE ENERGIEGOLF</t>
  </si>
  <si>
    <r>
      <t>HET KAN DAN NIET DE DIEPTE VAN DE GEHELE PUT DOORLOPEN MET UITWISSELING MET POTENTI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LE ENERGIE</t>
    </r>
  </si>
  <si>
    <t>DAN MOET GELDEN C = D = 0 VOOR ALLE X BUITEN DE BOX</t>
  </si>
  <si>
    <t>ZIE VOORAL OOK DE TOEGEVOEGDE UITLEG</t>
  </si>
  <si>
    <r>
      <t>DAN GELDT VOOR GOLF IN DE BOX kL/2 = n</t>
    </r>
    <r>
      <rPr>
        <b/>
        <sz val="11"/>
        <color theme="1"/>
        <rFont val="Calibri"/>
        <family val="2"/>
      </rPr>
      <t>π/2 --&gt; k = nπ/L --&gt;</t>
    </r>
  </si>
  <si>
    <r>
      <t xml:space="preserve">IN EEN INFINITE BOX IS </t>
    </r>
    <r>
      <rPr>
        <b/>
        <sz val="11"/>
        <color theme="1"/>
        <rFont val="Calibri"/>
        <family val="2"/>
      </rPr>
      <t>α ONEINDIG EN MOET C = 0 ZIJN VOOR ALLE X</t>
    </r>
  </si>
  <si>
    <r>
      <t xml:space="preserve">IN EEN INFINITE BOX IS </t>
    </r>
    <r>
      <rPr>
        <b/>
        <sz val="11"/>
        <color theme="1"/>
        <rFont val="Calibri"/>
        <family val="2"/>
      </rPr>
      <t>α ONEINDIG EN MOET C = D = 0 ZIJN VOOR ALLE X BUITEN DE BOX</t>
    </r>
    <r>
      <rPr>
        <b/>
        <sz val="11"/>
        <color theme="1"/>
        <rFont val="Calibri"/>
        <family val="2"/>
        <scheme val="minor"/>
      </rPr>
      <t xml:space="preserve"> </t>
    </r>
  </si>
  <si>
    <r>
      <t xml:space="preserve">  --&gt; k = n</t>
    </r>
    <r>
      <rPr>
        <b/>
        <sz val="11"/>
        <color theme="1"/>
        <rFont val="Calibri"/>
        <family val="2"/>
      </rPr>
      <t>π/L MET n = 1, 3, 5, ..</t>
    </r>
  </si>
  <si>
    <t>DUS EVEN MET n ONEVEN</t>
  </si>
  <si>
    <r>
      <t xml:space="preserve">BIJ DE EVEN OPLOSSING MOET DAN kL/2 = (2n-1) π/2 ZIJN --&gt;  k = (2n-1) </t>
    </r>
    <r>
      <rPr>
        <b/>
        <sz val="11"/>
        <color theme="1"/>
        <rFont val="Calibri"/>
        <family val="2"/>
      </rPr>
      <t xml:space="preserve">π/L  </t>
    </r>
    <r>
      <rPr>
        <b/>
        <sz val="11"/>
        <color theme="1"/>
        <rFont val="Calibri"/>
        <family val="2"/>
        <scheme val="minor"/>
      </rPr>
      <t>MET n = 1,2, 3, ..</t>
    </r>
  </si>
  <si>
    <r>
      <t>BIJ DE ODD OPLOSSING MOET DAN kL/2 = n π --&gt; k = n 2</t>
    </r>
    <r>
      <rPr>
        <b/>
        <sz val="11"/>
        <color theme="1"/>
        <rFont val="Calibri"/>
        <family val="2"/>
      </rPr>
      <t xml:space="preserve">π/L MET n = 1,2,3,..                               </t>
    </r>
  </si>
  <si>
    <t xml:space="preserve">  --&gt; k = nπ/L MET n = 2, 4, 6, …</t>
  </si>
  <si>
    <t>DUS ODD MET n EVEN</t>
  </si>
  <si>
    <t>EN IS ER VOOR DE TWEE DEELOPLOSSINGEN GEEN ECHTE TOTALE OPLOSSING</t>
  </si>
  <si>
    <t>BUITEN DE PUT WORDEN E-MACHTEN GEBRUIKT OP BASIS VAN DE OPLOSSING BUITEN DE BOX</t>
  </si>
  <si>
    <t>FEITELIJK BESTAAN ER GEEN EXACTE ANALYTISCHE OPLOSSINGEN VOOR DEZE GOLFBEWEGING EN GEBRUIKT MEN EEN BENADERING BESTAANDE UIT DRIE FUNCTIES</t>
  </si>
  <si>
    <t>HOE GOED DE SINUSVORM PAST BINNEN DE PUT HANGT AF VAN DE BREEDTE EN DE DIEPTE VAN DE PUT</t>
  </si>
  <si>
    <t>BIJ EEN SMALLER EN MINDER DIEPE WORDENDE PUT WORDT DE TUNNELING STEEDS GROTER</t>
  </si>
  <si>
    <t>ALS BENADERING WORDT DE VOLGENDE REDENATIE GEHANTEERD</t>
  </si>
  <si>
    <t>BIJ DE BENADERINGSOPLOSSINGEN ONDER DE FINITE BOX</t>
  </si>
  <si>
    <t xml:space="preserve">GAAT BIJ EEN INFINITE BOX α NAAR ONEINDIG </t>
  </si>
  <si>
    <t>IN EEN INFINITE BOX SLUITEN DE GOLVEN IN DE BOX DAN AAN OP DE WANDEN</t>
  </si>
  <si>
    <t>http://perg.phys.ksu.edu/vqm/AVQM%20Website/WFEApplet.html</t>
  </si>
  <si>
    <t>WAVE FUNCTION EXPLORER</t>
  </si>
  <si>
    <t>IS NIET EENVOUDIG      KIES NUMBER = 1 OF 2    GEBRUIK DERIVATIVE</t>
  </si>
  <si>
    <t>INFINITE BOX</t>
  </si>
  <si>
    <t>FINITE BOX</t>
  </si>
  <si>
    <r>
      <t xml:space="preserve">BIJ EEN FINITE BOX IS HET HET EENVOUDIGSTE OM TE GAAN VAN EEN AMPLITUDE A EN GOLFLENGTE </t>
    </r>
    <r>
      <rPr>
        <b/>
        <sz val="11"/>
        <color theme="1"/>
        <rFont val="Calibri"/>
        <family val="2"/>
      </rPr>
      <t xml:space="preserve">λ </t>
    </r>
  </si>
  <si>
    <r>
      <t>MET k = 2</t>
    </r>
    <r>
      <rPr>
        <b/>
        <sz val="11"/>
        <color theme="1"/>
        <rFont val="Calibri"/>
        <family val="2"/>
      </rPr>
      <t>πλ KUNNEN DAN E, β EN α WORDEN BEREKENT</t>
    </r>
  </si>
  <si>
    <t>VERVOLGENS OOK DE WAARDEN AAN DE WANDEN EN DE CONSTANTE D VOOR DE e=MACHTEN</t>
  </si>
  <si>
    <t>https://fys.kuleuven.be/pradem/applets/RUG/Schrodinger1/index.htm</t>
  </si>
  <si>
    <t>DE HAMILTONIAN WORDT DAN</t>
  </si>
  <si>
    <r>
      <t>∂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ψ(X,t)/∂t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 - A </t>
    </r>
    <r>
      <rPr>
        <b/>
        <sz val="11"/>
        <color theme="1"/>
        <rFont val="Calibri"/>
        <family val="2"/>
      </rPr>
      <t>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COS(kX-ω</t>
    </r>
    <r>
      <rPr>
        <b/>
        <sz val="11"/>
        <color theme="1"/>
        <rFont val="Calibri"/>
        <family val="2"/>
        <scheme val="minor"/>
      </rPr>
      <t xml:space="preserve">t) - B </t>
    </r>
    <r>
      <rPr>
        <b/>
        <sz val="11"/>
        <color theme="1"/>
        <rFont val="Calibri"/>
        <family val="2"/>
      </rPr>
      <t>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SIN(kX-ω</t>
    </r>
    <r>
      <rPr>
        <b/>
        <sz val="11"/>
        <color theme="1"/>
        <rFont val="Calibri"/>
        <family val="2"/>
        <scheme val="minor"/>
      </rPr>
      <t>t)</t>
    </r>
  </si>
  <si>
    <r>
      <t xml:space="preserve">- p B </t>
    </r>
    <r>
      <rPr>
        <b/>
        <sz val="11"/>
        <color theme="1"/>
        <rFont val="Calibri"/>
        <family val="2"/>
      </rPr>
      <t>ω =</t>
    </r>
  </si>
  <si>
    <r>
      <t xml:space="preserve">  p A </t>
    </r>
    <r>
      <rPr>
        <b/>
        <sz val="11"/>
        <color theme="1"/>
        <rFont val="Calibri"/>
        <family val="2"/>
      </rPr>
      <t>ω  =</t>
    </r>
  </si>
  <si>
    <t>SUBSTITUTIE RESULTEERT DE VERGELIJKING</t>
  </si>
  <si>
    <r>
      <t xml:space="preserve">- p </t>
    </r>
    <r>
      <rPr>
        <b/>
        <sz val="11"/>
        <color theme="1"/>
        <rFont val="Calibri"/>
        <family val="2"/>
      </rPr>
      <t>ω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 =</t>
    </r>
  </si>
  <si>
    <r>
      <t>(-q k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+ V)</t>
    </r>
  </si>
  <si>
    <r>
      <t xml:space="preserve"> =                               -  Vψ</t>
    </r>
    <r>
      <rPr>
        <b/>
        <sz val="11"/>
        <color theme="1"/>
        <rFont val="Calibri"/>
        <family val="2"/>
      </rPr>
      <t xml:space="preserve">    --&gt;    { </t>
    </r>
  </si>
  <si>
    <r>
      <t xml:space="preserve"> =                             -              V }   ψ</t>
    </r>
    <r>
      <rPr>
        <b/>
        <sz val="11"/>
        <color theme="1"/>
        <rFont val="Calibri"/>
        <family val="2"/>
      </rPr>
      <t xml:space="preserve"> </t>
    </r>
  </si>
  <si>
    <t>p EN q KUNNEN WORDEN BEPAALD DOOR DE VERGELIJKING GELIJK TE STELLEN AAN DE HAMILTONIAN</t>
  </si>
  <si>
    <t xml:space="preserve">  EN</t>
  </si>
  <si>
    <t>HIERMEE ONTSTAAT DAN DE VOLGENDE GOLFVERGELIJKING  IN DE OMGEVING VAN HET MASSADEELTJE</t>
  </si>
  <si>
    <t>IN FEITE BETREFT DE GOLF DE ENERGIESTROOM EN DE KINETISCHE ENERGIE DE BEWEGING VAN HET DEELTJE</t>
  </si>
  <si>
    <t>HOE HET DEELTJE GAAT BEWEGEN MET DE OPGENOMEN ENERGIE UIT DE GOLF IS ONDUIDELIJK</t>
  </si>
  <si>
    <t>MEER ALGEMEEN ZOU JE KUNNEN VERONDERSTELLEN DAT DE BEWEGING ALLERLEI BEWEGINGEN KAN MAKEN BINNEN DE GOLF</t>
  </si>
  <si>
    <t>EN DAT HET VOORAL DAAR VERBLIJFT WAAR DE ENERGIE IN DE GOLF HET GROOTST IS</t>
  </si>
  <si>
    <r>
      <t>DIT IS EENVOUDIGER TE BEGRIJPEN EN GEEFT EEN AANVULLEND INZICHT IN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FUNCTIES</t>
    </r>
  </si>
  <si>
    <t>OM OP EEN KLASSIEKE GOLFVERGELIJKING TE LIJKEN MOET DE EERSTE TERM EEN TWEEDE AFGELEIDE KRIJGEN NAAR DE TIJD</t>
  </si>
  <si>
    <t>MEN ZAL ONGETWIJFELD ZEGGEN DAT DIT ONZIN IS EN ZO NIET MAG</t>
  </si>
  <si>
    <t>NET ALS BIJ EEN KLASSIEKE GOLF ZOU JE KUNNEN VERONDERSTELLEN DAT HET MASSADEELTJE OP ZIJN PLAATS BLIJFT EN ALLEEN MAAR OP EN NEER GAAT</t>
  </si>
  <si>
    <r>
      <t xml:space="preserve">WE </t>
    </r>
    <r>
      <rPr>
        <b/>
        <u/>
        <sz val="11"/>
        <color theme="1"/>
        <rFont val="Calibri"/>
        <family val="2"/>
        <scheme val="minor"/>
      </rPr>
      <t>VERONDERSTELLLEN</t>
    </r>
    <r>
      <rPr>
        <b/>
        <sz val="11"/>
        <color theme="1"/>
        <rFont val="Calibri"/>
        <family val="2"/>
        <scheme val="minor"/>
      </rPr>
      <t xml:space="preserve"> DAAROM DAT E</t>
    </r>
    <r>
      <rPr>
        <b/>
        <vertAlign val="subscript"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= hf = h</t>
    </r>
    <r>
      <rPr>
        <b/>
        <sz val="11"/>
        <color theme="1"/>
        <rFont val="Calibri"/>
        <family val="2"/>
      </rPr>
      <t>ϒ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MET ϒ = √</t>
    </r>
    <r>
      <rPr>
        <b/>
        <sz val="11"/>
        <color theme="1"/>
        <rFont val="Calibri"/>
        <family val="2"/>
        <scheme val="minor"/>
      </rPr>
      <t>f</t>
    </r>
  </si>
  <si>
    <r>
      <t xml:space="preserve">DIT </t>
    </r>
    <r>
      <rPr>
        <b/>
        <u/>
        <sz val="11"/>
        <color theme="1"/>
        <rFont val="Calibri"/>
        <family val="2"/>
        <scheme val="minor"/>
      </rPr>
      <t>ZOU BETEKENEN</t>
    </r>
    <r>
      <rPr>
        <b/>
        <sz val="11"/>
        <color theme="1"/>
        <rFont val="Calibri"/>
        <family val="2"/>
        <scheme val="minor"/>
      </rPr>
      <t xml:space="preserve"> DAT DE MASSA ENERGIE OPNEEMT UIT DE GOLF </t>
    </r>
  </si>
  <si>
    <t xml:space="preserve">BIJ EEN STAANDE GOLF IN EEN PUT MET CONSTANTE BREEDTE EN VERANDERENDE GOLFLENGTE </t>
  </si>
  <si>
    <t>SLUITEN DE GOLVEN NIET LANGER AAN OP DE WAND</t>
  </si>
  <si>
    <t>HET GEDRAG VAN EEN SUBATOMAIR DEELTJE KAN DUS EENVOUDIG OOK OP DEZE WIJZE AANSCHOUWELIJK WORDEN GEMAAKT</t>
  </si>
  <si>
    <r>
      <t xml:space="preserve">WE VERONDERSTELLEN ALS ALGEMENE OPLOSSING WEER EEN RECHTS LOPENDE GOLF ψ(X,t) = A COS (kX - </t>
    </r>
    <r>
      <rPr>
        <b/>
        <sz val="11"/>
        <color theme="1"/>
        <rFont val="Calibri"/>
        <family val="2"/>
      </rPr>
      <t>ωt) + B SIN (kX - ωt)</t>
    </r>
  </si>
  <si>
    <r>
      <t>HET VERSCHIL MET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FUNCTIE IS DAT DAARBIJ NU DE GOLFLENGTEN NIET LANGER CONSTANT WORDEN VERONDERSTELT</t>
    </r>
  </si>
  <si>
    <t>DE ONDUIDELIJKHEID VOOR DE PLAATS IS NIET ANDERS DAN HETGEEN GEWOONLIJK WORDT VERONDERSTELT BINNEN DE QUANTUM MECHANICA</t>
  </si>
  <si>
    <t xml:space="preserve">DIT KAN NOG WORDEN AANGEVULD MET DE VERKREGEN INZICHTEN OPGEDAAN MET </t>
  </si>
  <si>
    <t>DE EERDERE SIMULATIES OP BASIS VAN DE KLASSIEKE MECHANICA</t>
  </si>
  <si>
    <r>
      <t>BIJ EEN NIET VRIJ DEELTJE GAAT HIERBIJ OOK HET VERSCHIL MET DE POTENTI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LE ENERGIE EEN ROL SPELEN</t>
    </r>
  </si>
  <si>
    <t>WAARDOOR DE FREQUENTIE, DE GOLFLENGTE EN DE GOLFSNELHEID KLEINER WORDEN</t>
  </si>
  <si>
    <r>
      <t>MAAR FEITELIJK ZIJN DE GEMAAKTE VERONDERSTELLINGEN ECHT NIET VEEL ANDERS DAN DIE BIJ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FUNCTIES</t>
    </r>
  </si>
  <si>
    <r>
      <t xml:space="preserve">  h</t>
    </r>
    <r>
      <rPr>
        <b/>
        <sz val="11"/>
        <color theme="1"/>
        <rFont val="Calibri"/>
        <family val="2"/>
      </rPr>
      <t>ϒ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  <scheme val="minor"/>
      </rPr>
      <t xml:space="preserve"> = h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/2M</t>
    </r>
    <r>
      <rPr>
        <b/>
        <sz val="11"/>
        <color theme="1"/>
        <rFont val="Calibri"/>
        <family val="2"/>
      </rPr>
      <t>λ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+ V</t>
    </r>
  </si>
  <si>
    <r>
      <t>DE BIJBEHORENDE DV KRIJGT DAN DE VORM VAN EEN KLASSIEKE GOLFVERGELIJKING MET EEN EXTRA TERM VOOR DE POTENTI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LE ENERGIE</t>
    </r>
  </si>
  <si>
    <r>
      <t xml:space="preserve"> - p 4</t>
    </r>
    <r>
      <rPr>
        <b/>
        <sz val="11"/>
        <color theme="1"/>
        <rFont val="Calibri"/>
        <family val="2"/>
      </rPr>
      <t>π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ε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 = hϒ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 --&gt; MET ε = ϒ  WORDT p = - h/4π</t>
    </r>
    <r>
      <rPr>
        <b/>
        <vertAlign val="superscript"/>
        <sz val="11"/>
        <color theme="1"/>
        <rFont val="Calibri"/>
        <family val="2"/>
      </rPr>
      <t>2</t>
    </r>
  </si>
  <si>
    <r>
      <t xml:space="preserve">DE GOLFSNELHEID </t>
    </r>
    <r>
      <rPr>
        <b/>
        <sz val="11"/>
        <color theme="1"/>
        <rFont val="Calibri"/>
        <family val="2"/>
      </rPr>
      <t xml:space="preserve">μ = λϒ </t>
    </r>
    <r>
      <rPr>
        <b/>
        <sz val="11"/>
        <color theme="1"/>
        <rFont val="Calibri"/>
        <family val="2"/>
        <scheme val="minor"/>
      </rPr>
      <t>NEEMT DAN OMGEKEERD EVENREDIG AF MET DE WORTEL VAN DE MASSA</t>
    </r>
  </si>
  <si>
    <r>
      <t xml:space="preserve">ALS JE </t>
    </r>
    <r>
      <rPr>
        <b/>
        <u/>
        <sz val="11"/>
        <color theme="1"/>
        <rFont val="Calibri"/>
        <family val="2"/>
        <scheme val="minor"/>
      </rPr>
      <t>VERONDERSTELT</t>
    </r>
    <r>
      <rPr>
        <b/>
        <sz val="11"/>
        <color theme="1"/>
        <rFont val="Calibri"/>
        <family val="2"/>
        <scheme val="minor"/>
      </rPr>
      <t xml:space="preserve"> DAT </t>
    </r>
    <r>
      <rPr>
        <b/>
        <sz val="11"/>
        <color theme="1"/>
        <rFont val="Calibri"/>
        <family val="2"/>
      </rPr>
      <t>λ EN ϒ EVENREDIG KLEINER WORDEN NEMEN DEZE ELK OMGEKEERD EVENREDIG AF MET DE M</t>
    </r>
    <r>
      <rPr>
        <b/>
        <vertAlign val="superscript"/>
        <sz val="11"/>
        <color theme="1"/>
        <rFont val="Calibri"/>
        <family val="2"/>
      </rPr>
      <t>-0,25</t>
    </r>
  </si>
  <si>
    <r>
      <t>DIT ALS VOORBEREIDING OP DE IETS ANDERE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GOLFVERGELIJKING EN GOLFFUNCTIES</t>
    </r>
  </si>
  <si>
    <t>IN AANVULLING OP DE FORMELE THEORIE VANUIT DE QUANTUM MECHANICA WORDT NOG EEN HYPOTHETISCHE BESCHOUWING GEGEVEN</t>
  </si>
  <si>
    <r>
      <t>DEZE VERSCHAFT AANVULLEND INZICHT IN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FUNCTIES</t>
    </r>
  </si>
  <si>
    <r>
      <t xml:space="preserve">MET </t>
    </r>
    <r>
      <rPr>
        <b/>
        <sz val="11"/>
        <color theme="1"/>
        <rFont val="Calibri"/>
        <family val="2"/>
      </rPr>
      <t>ω = 2πε</t>
    </r>
  </si>
  <si>
    <t>DIT GEEFT AAN DAT DE KINETISCHE ENERGIE EEN FUNCTIES VAN EEN EEN VECTOR IN HET COMPLEXE VLAK</t>
  </si>
  <si>
    <t>ALS DE MASSA GROOT GENOEG IS BLIJFT DEZE STIL OP DEZELFDE PLEK STAAN</t>
  </si>
  <si>
    <t>ZOU DAN EVEN ZO GOED GELDEN VOOR DEZE BESCHOUWINGEN</t>
  </si>
  <si>
    <r>
      <t xml:space="preserve">MET EEN FASEHOEK  </t>
    </r>
    <r>
      <rPr>
        <b/>
        <sz val="11"/>
        <color theme="1"/>
        <rFont val="Calibri"/>
        <family val="2"/>
      </rPr>
      <t xml:space="preserve">θ = TAN 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 xml:space="preserve"> (  ħ        /Vψ)</t>
    </r>
  </si>
  <si>
    <t>DE AFLEIDING VOOR V = CONSTANT IS NIET MOEILIJK, MAAR BIJ FUNCTIES V(X) WORDT DIT WEL INGEWIKKELD</t>
  </si>
  <si>
    <r>
      <t>DEZE HAMILTONIAN VERONDERSTELT IN DE EERSTE PLAATS EEN RELATIE TUSSEN DE DRIE VERSCHILLENDE ENERGI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 xml:space="preserve">N </t>
    </r>
  </si>
  <si>
    <r>
      <t>DE KINETISCHE ENERGIE IS DAARBIJ AFHANKELIJK VAN HET VERSCHIL IN FOTON ENERGIE EN DE POTENTI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LE ENERGIE</t>
    </r>
  </si>
  <si>
    <r>
      <t>HIERIN IS V NIET DE SNELHEID MAAR DE DE POTENTI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LE ENERGIE</t>
    </r>
  </si>
  <si>
    <t>DE GOLF DEELTJES DUALITEIT IS HIERMEE DAN IN DEZE HAMILTONIAN SAMENGEBRACHT</t>
  </si>
  <si>
    <t>OF DAT HET EEN RELATIE LEGT TUSSEN EEN GOLF EN EEN SUBATOMAIR MASSADEELTJE</t>
  </si>
  <si>
    <t>OP ZICH LIJKEN DIT VRIJ LOGISCHE EN BEGRIJPELIJKE CONCLUSIES</t>
  </si>
  <si>
    <t>MAAR ER IS NU WEL EEN PROBLEEM DAT DE EENHEDEN NIET LANGER KLOPPEND ZIJN</t>
  </si>
  <si>
    <t>FEITELIJK ZIJN DEZE REDENATIES DAN NIET ZO VEEL ANDERS DAN BIJ DE COMPLEXE FUNCTIES DOOR SCHRÖDINGER</t>
  </si>
  <si>
    <r>
      <t xml:space="preserve">ALS ALLEEN f EN </t>
    </r>
    <r>
      <rPr>
        <b/>
        <sz val="11"/>
        <color theme="1"/>
        <rFont val="Calibri"/>
        <family val="2"/>
      </rPr>
      <t>λ VERANDERLIJK ZIJN MOET BIJ TOENEMENDE FREQUENTIE f DE GOLFLENGTE λ AFNEMEN, EN OMGEKEERD</t>
    </r>
  </si>
  <si>
    <t>VEELAL WORDT DAN OOK GEZEGD DAT DEZE HAMILTONIAN EEN RELATIE LEGT TUSSEN DE FREQUENTIE EN DE GOLFLENGTE</t>
  </si>
  <si>
    <t>IN WERKELIJKHEID ZAL OOK DE IMPULS MEEVERANDEREN EN IS DIT MEDE AFHANKELIJK VAN DE VERANDERING IN V</t>
  </si>
  <si>
    <t>HIERBIJ ONTSTAAT ECHTER WEL EEN PROBLEEM WAT BETREFT EENHEDEN</t>
  </si>
  <si>
    <r>
      <t xml:space="preserve">DIT KAN OPGELOST DOOR DE FREQUENTIE TE HERSCHRIJVEN TOT </t>
    </r>
    <r>
      <rPr>
        <b/>
        <sz val="11"/>
        <color theme="1"/>
        <rFont val="Calibri"/>
        <family val="2"/>
      </rPr>
      <t>ω = 2π τϒ MET EEN CONSTANT τ = 1 * s</t>
    </r>
    <r>
      <rPr>
        <b/>
        <vertAlign val="superscript"/>
        <sz val="11"/>
        <color theme="1"/>
        <rFont val="Calibri"/>
        <family val="2"/>
      </rPr>
      <t>0,5</t>
    </r>
  </si>
  <si>
    <t>DE IMAGNIAIRE GROOTHEID i IS DAN VERVANGEN DOOR EEN NIEUWE EENHEIDSCONSTANTE</t>
  </si>
  <si>
    <r>
      <t xml:space="preserve">ELEGANTER IS OM </t>
    </r>
    <r>
      <rPr>
        <b/>
        <sz val="11"/>
        <color theme="1"/>
        <rFont val="Calibri"/>
        <family val="2"/>
      </rPr>
      <t>ε ZELF EEN FUNCTIE TE MAKEN VAN DE TIJD, MAAR DAN WORDT HET MET (εt)' = ε + ε't VEEL INGEWIKKELDER</t>
    </r>
  </si>
  <si>
    <t>EEN ANDER ALTERNATIEF IS EEN OMGEKEERDE LINEARISATIE TE GEBRUIKEN MET EEN PARABOOL DIE RAAKT AAN DE FORMULE VAN PLANCK BIJ FREQUENTIE f*</t>
  </si>
  <si>
    <t>abc FORMULE</t>
  </si>
  <si>
    <r>
      <t xml:space="preserve">MET C = </t>
    </r>
    <r>
      <rPr>
        <b/>
        <sz val="11"/>
        <color theme="1"/>
        <rFont val="Calibri"/>
        <family val="2"/>
      </rPr>
      <t xml:space="preserve">λf KAN </t>
    </r>
    <r>
      <rPr>
        <b/>
        <sz val="11"/>
        <color theme="1"/>
        <rFont val="Calibri"/>
        <family val="2"/>
        <scheme val="minor"/>
      </rPr>
      <t>DE HAMILTONIAN KAN OOK WORDEN GESCHREVEN ALS hf = h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f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 2MC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+ V --&gt; af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- hf + V = 0 MET a = h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/2mC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</si>
  <si>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 xml:space="preserve">DE abc FORMULE RESULTEERT IN f = (h </t>
    </r>
    <r>
      <rPr>
        <b/>
        <u/>
        <sz val="11"/>
        <color theme="1"/>
        <rFont val="Calibri"/>
        <family val="2"/>
        <scheme val="minor"/>
      </rPr>
      <t>+</t>
    </r>
    <r>
      <rPr>
        <b/>
        <sz val="11"/>
        <color theme="1"/>
        <rFont val="Calibri"/>
        <family val="2"/>
        <scheme val="minor"/>
      </rPr>
      <t xml:space="preserve"> (h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- 4aV)</t>
    </r>
    <r>
      <rPr>
        <b/>
        <vertAlign val="superscript"/>
        <sz val="11"/>
        <color theme="1"/>
        <rFont val="Calibri"/>
        <family val="2"/>
        <scheme val="minor"/>
      </rPr>
      <t>0,5</t>
    </r>
    <r>
      <rPr>
        <b/>
        <sz val="11"/>
        <color theme="1"/>
        <rFont val="Calibri"/>
        <family val="2"/>
        <scheme val="minor"/>
      </rPr>
      <t xml:space="preserve"> }/2a = MC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/h (1 </t>
    </r>
    <r>
      <rPr>
        <b/>
        <u/>
        <sz val="11"/>
        <color theme="1"/>
        <rFont val="Calibri"/>
        <family val="2"/>
        <scheme val="minor"/>
      </rPr>
      <t>+</t>
    </r>
    <r>
      <rPr>
        <b/>
        <sz val="11"/>
        <color theme="1"/>
        <rFont val="Calibri"/>
        <family val="2"/>
        <scheme val="minor"/>
      </rPr>
      <t xml:space="preserve"> (1-2V/MC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</t>
    </r>
    <r>
      <rPr>
        <b/>
        <vertAlign val="superscript"/>
        <sz val="11"/>
        <color theme="1"/>
        <rFont val="Calibri"/>
        <family val="2"/>
        <scheme val="minor"/>
      </rPr>
      <t>0,5</t>
    </r>
  </si>
  <si>
    <r>
      <t>VOOR EEN VRIJ DEELTJE IS V = 0 EN ZIJN DE OPLOSSINGEN f = 0 OF f = 2MC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/h  --&gt; </t>
    </r>
    <r>
      <rPr>
        <b/>
        <sz val="11"/>
        <color theme="1"/>
        <rFont val="Calibri"/>
        <family val="2"/>
      </rPr>
      <t>λ = ONEINDIG OF λ</t>
    </r>
    <r>
      <rPr>
        <b/>
        <sz val="11"/>
        <color theme="1"/>
        <rFont val="Calibri"/>
        <family val="2"/>
        <scheme val="minor"/>
      </rPr>
      <t xml:space="preserve"> = h/2MC</t>
    </r>
  </si>
  <si>
    <t>DIT VOLGT OOK DIRECT UIT DE HAMILTONIAN MET V = 0</t>
  </si>
  <si>
    <t>BIJ GROTERE V ONTSTAAN IMAGINAIRE OPLOSSINGEN</t>
  </si>
  <si>
    <t>AANVULLENDE BESCHOUWING</t>
  </si>
  <si>
    <r>
      <t>HIERIN KOMEN ZOWEL DE ENERGIE VOOR DE MASSA IN RUST = MC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, ALS DE IMPULS P = MC IN VOOR</t>
    </r>
  </si>
  <si>
    <r>
      <t>DE DISCRIMINANT = 0 BIJ V = MC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/2  --&gt; f</t>
    </r>
    <r>
      <rPr>
        <b/>
        <vertAlign val="subscript"/>
        <sz val="11"/>
        <color theme="1"/>
        <rFont val="Calibri"/>
        <family val="2"/>
        <scheme val="minor"/>
      </rPr>
      <t xml:space="preserve">1,2 </t>
    </r>
    <r>
      <rPr>
        <b/>
        <sz val="11"/>
        <color theme="1"/>
        <rFont val="Calibri"/>
        <family val="2"/>
        <scheme val="minor"/>
      </rPr>
      <t>= MC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/h</t>
    </r>
  </si>
  <si>
    <t>HIERBIJ WORDT ONDERSCHEID GEMAAKT TUSSEN EEN INFINITE EN FINITE WELL</t>
  </si>
  <si>
    <r>
      <t xml:space="preserve"> = V - </t>
    </r>
    <r>
      <rPr>
        <b/>
        <sz val="11"/>
        <color rgb="FFC00000"/>
        <rFont val="Calibri"/>
        <family val="2"/>
        <scheme val="minor"/>
      </rPr>
      <t>i</t>
    </r>
    <r>
      <rPr>
        <b/>
        <sz val="11"/>
        <color theme="1"/>
        <rFont val="Calibri"/>
        <family val="2"/>
        <scheme val="minor"/>
      </rPr>
      <t xml:space="preserve"> ħ          } ψ</t>
    </r>
  </si>
  <si>
    <t>BIJ VRIJ DEELTJE IS V = 0 EN GELDT DAN   {  i ħ         =  - E } ψ</t>
  </si>
  <si>
    <r>
      <t>DIT IS ONNODIG INGEWIKKELD, WANT DE OPLOSSING DIE GEVONDEN WORDT IS DEZELFDE WAAR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GOLFVERGELIJKING OP IS GEBASEERD</t>
    </r>
  </si>
  <si>
    <r>
      <t>MET  E = ħ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k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/2M = CONSTANT  --&gt; k = </t>
    </r>
    <r>
      <rPr>
        <b/>
        <sz val="11"/>
        <color theme="1"/>
        <rFont val="Calibri"/>
        <family val="2"/>
      </rPr>
      <t>√2ME/ħ</t>
    </r>
  </si>
  <si>
    <t>WISSELEN VAN TEKEN, SUBSTITUTIE VAN h-STREEP = ħ = h/2π</t>
  </si>
  <si>
    <t>INFINITE PUT</t>
  </si>
  <si>
    <t>ħ</t>
  </si>
  <si>
    <t>ψ</t>
  </si>
  <si>
    <r>
      <t xml:space="preserve">DE TERMEN TUSSEN DE ACCOLADES WORDEN OPERATOREN VAN DE GOLFFUNCTIE </t>
    </r>
    <r>
      <rPr>
        <b/>
        <sz val="11"/>
        <color theme="1"/>
        <rFont val="Calibri"/>
        <family val="2"/>
      </rPr>
      <t>GENOEMD</t>
    </r>
  </si>
  <si>
    <r>
      <t>SUBSTITUTIE VAN DE e MACHT OPLOSSING GEEFT OP EENVOUDIGE WIJZE DAT ħ</t>
    </r>
    <r>
      <rPr>
        <b/>
        <sz val="11"/>
        <color theme="1"/>
        <rFont val="Calibri"/>
        <family val="2"/>
      </rPr>
      <t>ω = E --&gt; ω = E/ħ</t>
    </r>
  </si>
  <si>
    <t xml:space="preserve">DIT BETEKENT TEVENS DAT E GELIJK IS AAN DE HAMILTONIAN OF DE TOTALE ENERGIE BIJ EEN VRIJ DEELTJE </t>
  </si>
  <si>
    <t>PLAATSONAFHANKELIJKE GOLFVERGELIJKING</t>
  </si>
  <si>
    <t>DE TIJDSONAFHANKELIJK GOLFVERGELIJKING</t>
  </si>
  <si>
    <t>BIJ X = 0 MOET ψ = 0 ZIJN ZODAT B GELIJK AAN NUL MOET ZIJN</t>
  </si>
  <si>
    <r>
      <t>BIJ X = L MOET SIN kL GELIJK AAN NUL ZIJN ZODAT kL = nπ --&gt; k = n</t>
    </r>
    <r>
      <rPr>
        <b/>
        <sz val="11"/>
        <color theme="1"/>
        <rFont val="Calibri"/>
        <family val="2"/>
      </rPr>
      <t>π/L  MET n = 1,2,3, …</t>
    </r>
  </si>
  <si>
    <r>
      <t>MET  E = ħ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k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/2M WORDT DE ENERGIE DAN GEKWANTISEERD TOT E(n) = h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/ 8 M L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</si>
  <si>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GENORMEERD BETEKENT DAT DE AMPLITUDE ZO WORDT GEKOZEN DAT HET OPPERVLAK VAN HET KWADRAAT VAN DE OPLOSSING STEEDS GELIJK IS AAN 1</t>
  </si>
  <si>
    <t>ALS A = √(2/L) IS DIT OPPERVLAK DUS STEEDS GELIJK AAN 1</t>
  </si>
  <si>
    <r>
      <t>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GOLFVERGELIJKING IS OP DEZE WIJZE GESCHEIDEN IN TWEE AFZONDERLIJKE VERGELIJKINGEN</t>
    </r>
  </si>
  <si>
    <t>DE GOLFVERGELIJKING KAN OOK NOG WORDEN GESCHREVEN ALS       {</t>
  </si>
  <si>
    <r>
      <t xml:space="preserve">DE AMPLITUDE VAN DE OPLOSSING IS A EN DE FASEHOEK IS </t>
    </r>
    <r>
      <rPr>
        <b/>
        <sz val="11"/>
        <color theme="1"/>
        <rFont val="Calibri"/>
        <family val="2"/>
      </rPr>
      <t>θ = TAN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>(kX-ωt)</t>
    </r>
  </si>
  <si>
    <r>
      <t>MET HIER DE POTENTI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LE ENERGIE AMPLITUDE V CONSTANT EN DUS ONAFHANKELIJK VAN X</t>
    </r>
  </si>
  <si>
    <r>
      <t>BINNEN DE PUT GELDT V = 0 EN ALS ALGEMENE RE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ELE OPLOSSING ψ = A SIN (kX</t>
    </r>
    <r>
      <rPr>
        <b/>
        <sz val="11"/>
        <color theme="1"/>
        <rFont val="Calibri"/>
        <family val="2"/>
      </rPr>
      <t xml:space="preserve">) + B COS (kX)  </t>
    </r>
  </si>
  <si>
    <r>
      <t xml:space="preserve">DE GENORMEERDE OPLOSSING WORDT ψ = </t>
    </r>
    <r>
      <rPr>
        <b/>
        <sz val="11"/>
        <color theme="1"/>
        <rFont val="Calibri"/>
        <family val="2"/>
      </rPr>
      <t>√(2/L)</t>
    </r>
    <r>
      <rPr>
        <b/>
        <sz val="11"/>
        <color theme="1"/>
        <rFont val="Calibri"/>
        <family val="2"/>
        <scheme val="minor"/>
      </rPr>
      <t xml:space="preserve"> SIN n</t>
    </r>
    <r>
      <rPr>
        <b/>
        <sz val="11"/>
        <color theme="1"/>
        <rFont val="Calibri"/>
        <family val="2"/>
      </rPr>
      <t>π</t>
    </r>
    <r>
      <rPr>
        <b/>
        <sz val="11"/>
        <color theme="1"/>
        <rFont val="Calibri"/>
        <family val="2"/>
        <scheme val="minor"/>
      </rPr>
      <t>X/L</t>
    </r>
  </si>
  <si>
    <r>
      <t>VOOR DE EFFECTIEVE WAARDE VAN EEN SINUS GELDT Aeff = A/</t>
    </r>
    <r>
      <rPr>
        <b/>
        <sz val="11"/>
        <color theme="1"/>
        <rFont val="Calibri"/>
        <family val="2"/>
      </rPr>
      <t>√2 EN VOOR HET OPPERVLAK VAN HET KWADRAAT VAN n BUIKEN L*A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/2</t>
    </r>
  </si>
  <si>
    <t>VOOR EEN VERDERE UITLEG M.B.T. DE NORMERING ZIE DE FILE TUNNELING EN PLAATS</t>
  </si>
  <si>
    <r>
      <t>BIJ EEN STAANDE GOLF IS ER NAMELIJK SPRAKEN VAN TWEE TEGENGESTELDE GOLVEN MET ELK EEN AMPLITUDE A = 1/</t>
    </r>
    <r>
      <rPr>
        <b/>
        <sz val="11"/>
        <color theme="1"/>
        <rFont val="Calibri"/>
        <family val="2"/>
      </rPr>
      <t>√2L</t>
    </r>
  </si>
  <si>
    <t>DEZE BOVENSTAANDE AFLEIDING IS BEWUST ZO EENVOUDIG MOGELIJK GEHOUDEN, MAAR DAARMEE WEL ENIGSZINS MISLEIDEND</t>
  </si>
  <si>
    <t>WERKBLAD QUANTUM BOX GEEFT EEN VEEL EENVOUDIGERE UITLEG</t>
  </si>
  <si>
    <t xml:space="preserve">IN EEN INFINITE WELL ONTSTAAN OPLOSSINGEN </t>
  </si>
  <si>
    <t>DIE LIJKEN OP DIE BIJ EEN KLASSIEKE SNAAR</t>
  </si>
  <si>
    <t>MAAR MET AMPLITUDEN DIE CONSTANT ZIJN</t>
  </si>
  <si>
    <t>EN MET TOEMENDE ENERGIE</t>
  </si>
  <si>
    <t>BIJ EEN FINITE WELL ONSTAAN IN DE PUT SINUSVORMEN</t>
  </si>
  <si>
    <t>DIE AAN DE WANDEN VAN DE PUT VLOEIEND OVERGAAN IN</t>
  </si>
  <si>
    <t xml:space="preserve">TEGENGSTELDE GERICHTE e-MACHTEN </t>
  </si>
  <si>
    <t>FINITE WELL</t>
  </si>
  <si>
    <t>VOOR DE TWEEDE AFGELEIDE NAAR DE PLAATS KAN WORDEN GESCHREVEN               ψ   = E ψ</t>
  </si>
  <si>
    <r>
      <t>+ k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0</t>
    </r>
  </si>
  <si>
    <t xml:space="preserve">ALS DE TOTALE ENERGIE CONSTANT IS MOET TEVENS GELDEN </t>
  </si>
  <si>
    <t xml:space="preserve"> -i           ψ</t>
  </si>
  <si>
    <t>= E ψ</t>
  </si>
  <si>
    <t xml:space="preserve">  DIT IS DE TIJDSAFHANKELIJKE = PLAATSONAFHANKELIJKE VORM</t>
  </si>
  <si>
    <t xml:space="preserve">DE GOLFVERGELIJKING KAN DAN VERVOLGENS WORDEN GESCHREVEN ALS  </t>
  </si>
  <si>
    <t xml:space="preserve">  {  - i ħ          =  E - V } ψ</t>
  </si>
  <si>
    <t>DIT IS DE PLAATDAFHANKELIJKE = TIJDSONAFHANKELIJKE VORM</t>
  </si>
  <si>
    <t xml:space="preserve">VRIJ BETEKEND NIET GEBONDEN BINNEN EEN QUANTUM PUT </t>
  </si>
  <si>
    <t xml:space="preserve">BIJ V = 0 GELDT OOK </t>
  </si>
  <si>
    <t xml:space="preserve">  {                           =  V - E } ψ</t>
  </si>
  <si>
    <t>BIJ EEN FINITE PUT ONTSTAAT EEN GOLFVORMIGE BEWEGING DIE DOOR DE WANDEN VAN DE PUT HEEN LOOPT, HETGEEN TUNNELING WORDT GENOEMD</t>
  </si>
  <si>
    <t>IN DE FINITE PUT WORDT DAN SINUSVORM VERONDERSTELT ALS BIJ EEN INFINITE PUT</t>
  </si>
  <si>
    <t>DEZE DRIE DEELFUNCTIES MOETEN VLOEIEND OP ELKAAR AANSLUITEN</t>
  </si>
  <si>
    <t>GEBRUIKELIJK IS OM DAARVOOR ZOWEL DE WAARDEN ALS DE AFGELEIDEN VAN DE DEELFUNCTIES OP DE WAND VAN DE PUT GELIJK TE STELLEN</t>
  </si>
  <si>
    <t>LINKS</t>
  </si>
  <si>
    <t>MIDDEN</t>
  </si>
  <si>
    <t>RECHTS</t>
  </si>
  <si>
    <t>WAARDE</t>
  </si>
  <si>
    <t>AFGELEIDE</t>
  </si>
  <si>
    <t>ONEVEN</t>
  </si>
  <si>
    <t>EVEN</t>
  </si>
  <si>
    <t>DAARBIJ MOET ONDERSCHEID WORDEN GEMAAKT TUSSEN DE SINUSVORMEM MET n = ONEVEN EN n = EVEN</t>
  </si>
  <si>
    <t>DELEN</t>
  </si>
  <si>
    <t>=</t>
  </si>
  <si>
    <t>IDEM</t>
  </si>
  <si>
    <r>
      <t>D e</t>
    </r>
    <r>
      <rPr>
        <b/>
        <vertAlign val="superscript"/>
        <sz val="11"/>
        <color theme="1"/>
        <rFont val="Calibri"/>
        <family val="2"/>
        <scheme val="minor"/>
      </rPr>
      <t>-</t>
    </r>
    <r>
      <rPr>
        <b/>
        <vertAlign val="superscript"/>
        <sz val="11"/>
        <color theme="1"/>
        <rFont val="Calibri"/>
        <family val="2"/>
      </rPr>
      <t>αL/2</t>
    </r>
  </si>
  <si>
    <r>
      <t xml:space="preserve"> -D e</t>
    </r>
    <r>
      <rPr>
        <b/>
        <vertAlign val="superscript"/>
        <sz val="11"/>
        <color theme="1"/>
        <rFont val="Calibri"/>
        <family val="2"/>
        <scheme val="minor"/>
      </rPr>
      <t>-</t>
    </r>
    <r>
      <rPr>
        <b/>
        <vertAlign val="superscript"/>
        <sz val="11"/>
        <color theme="1"/>
        <rFont val="Calibri"/>
        <family val="2"/>
      </rPr>
      <t>αL/2</t>
    </r>
  </si>
  <si>
    <r>
      <t xml:space="preserve">D </t>
    </r>
    <r>
      <rPr>
        <b/>
        <sz val="11"/>
        <color theme="1"/>
        <rFont val="Calibri"/>
        <family val="2"/>
      </rPr>
      <t>α e</t>
    </r>
    <r>
      <rPr>
        <b/>
        <vertAlign val="superscript"/>
        <sz val="11"/>
        <color theme="1"/>
        <rFont val="Calibri"/>
        <family val="2"/>
      </rPr>
      <t>-αL/2</t>
    </r>
  </si>
  <si>
    <r>
      <t xml:space="preserve"> -D </t>
    </r>
    <r>
      <rPr>
        <b/>
        <sz val="11"/>
        <color theme="1"/>
        <rFont val="Calibri"/>
        <family val="2"/>
      </rPr>
      <t>αe</t>
    </r>
    <r>
      <rPr>
        <b/>
        <vertAlign val="superscript"/>
        <sz val="11"/>
        <color theme="1"/>
        <rFont val="Calibri"/>
        <family val="2"/>
      </rPr>
      <t>-αL/2</t>
    </r>
  </si>
  <si>
    <r>
      <t xml:space="preserve"> </t>
    </r>
    <r>
      <rPr>
        <b/>
        <sz val="11"/>
        <color theme="1"/>
        <rFont val="Calibri"/>
        <family val="2"/>
      </rPr>
      <t>α</t>
    </r>
  </si>
  <si>
    <t xml:space="preserve">   B COS -kL/2</t>
  </si>
  <si>
    <t xml:space="preserve"> - B k SIN -kL/2</t>
  </si>
  <si>
    <t xml:space="preserve">   B COS kL/2</t>
  </si>
  <si>
    <t xml:space="preserve"> -  B SIN kL/2</t>
  </si>
  <si>
    <t xml:space="preserve"> - B SIN kL/2</t>
  </si>
  <si>
    <t>B k COS kL/2</t>
  </si>
  <si>
    <t xml:space="preserve"> - B k COS -kL/2</t>
  </si>
  <si>
    <t xml:space="preserve">  -k/TAN kL/2</t>
  </si>
  <si>
    <r>
      <t xml:space="preserve">{                             =  Uo - E } ψ  --&gt;  {             = </t>
    </r>
    <r>
      <rPr>
        <b/>
        <sz val="11"/>
        <color rgb="FF000000"/>
        <rFont val="Calibri"/>
        <family val="2"/>
      </rPr>
      <t>α</t>
    </r>
    <r>
      <rPr>
        <b/>
        <vertAlign val="superscript"/>
        <sz val="11"/>
        <color rgb="FF000000"/>
        <rFont val="Calibri"/>
        <family val="2"/>
      </rPr>
      <t>2</t>
    </r>
    <r>
      <rPr>
        <b/>
        <sz val="11"/>
        <color rgb="FF000000"/>
        <rFont val="Calibri"/>
        <family val="2"/>
      </rPr>
      <t xml:space="preserve"> } ψ</t>
    </r>
  </si>
  <si>
    <t xml:space="preserve"> {  - i ħ          =  E - Uo } ψ</t>
  </si>
  <si>
    <t>BUITEN EEN INFINITE PUT IS Uo = ONEINDIG ZODAT DE ENIGE OPLOSSING KAN DAT ψ = 0 VOOR ALLE X EN t</t>
  </si>
  <si>
    <t>HERSCHREVEN</t>
  </si>
  <si>
    <t xml:space="preserve">    TAN ϒ</t>
  </si>
  <si>
    <r>
      <t>{√(η -ϒ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)}/ϒ       =</t>
    </r>
  </si>
  <si>
    <r>
      <t xml:space="preserve">  TAN (</t>
    </r>
    <r>
      <rPr>
        <b/>
        <sz val="11"/>
        <color theme="1"/>
        <rFont val="Calibri"/>
        <family val="2"/>
      </rPr>
      <t>ϒ+π/2)</t>
    </r>
  </si>
  <si>
    <r>
      <t>OMREKENEN VAN -1/TAN ϒ = - COS ϒ/SIN ϒ = SIN(</t>
    </r>
    <r>
      <rPr>
        <b/>
        <sz val="11"/>
        <color theme="1"/>
        <rFont val="Calibri"/>
        <family val="2"/>
      </rPr>
      <t>ϒ+π/2) / COS (ϒ+π/2) = TAN (ϒ+π/2)</t>
    </r>
  </si>
  <si>
    <t>GRAFISCH KAN DIT ALS VOLGT WORDEN WEERGEGEVEN</t>
  </si>
  <si>
    <r>
      <t xml:space="preserve">DE OPEENVOLGENDE </t>
    </r>
    <r>
      <rPr>
        <b/>
        <sz val="11"/>
        <color theme="1"/>
        <rFont val="Calibri"/>
        <family val="2"/>
      </rPr>
      <t>ϒ</t>
    </r>
    <r>
      <rPr>
        <b/>
        <sz val="11"/>
        <color theme="1"/>
        <rFont val="Calibri"/>
        <family val="2"/>
        <scheme val="minor"/>
      </rPr>
      <t>(n) RESULTEREN IN k(n) = 2</t>
    </r>
    <r>
      <rPr>
        <b/>
        <sz val="11"/>
        <color theme="1"/>
        <rFont val="Calibri"/>
        <family val="2"/>
      </rPr>
      <t>ϒ(n)/L</t>
    </r>
  </si>
  <si>
    <r>
      <t>VERDER IS α(n) = 2/L √(η - ϒ(n)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</t>
    </r>
  </si>
  <si>
    <r>
      <t xml:space="preserve">BIJ GEGEVEN M, L EN Uo IS </t>
    </r>
    <r>
      <rPr>
        <b/>
        <sz val="11"/>
        <color theme="1"/>
        <rFont val="Calibri"/>
        <family val="2"/>
      </rPr>
      <t xml:space="preserve">η BEKEND EN KUNNEN DE VERSCHILLENDE WAARDEN VAN ϒ WORDEN BEPAALD </t>
    </r>
  </si>
  <si>
    <r>
      <t>DE GEKWANTIFICEERDE ENERGIE IS DAN E(n) = ħ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k(n)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/ 2M = 2 ħ</t>
    </r>
    <r>
      <rPr>
        <b/>
        <vertAlign val="super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</rPr>
      <t>ϒ(n)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  <scheme val="minor"/>
      </rPr>
      <t xml:space="preserve"> / ML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</si>
  <si>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{√(η -ϒ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)}/ϒ      =</t>
    </r>
  </si>
  <si>
    <t>DEZE SITE GEEFT NIET AAN HOE DE WAARDE VAN k(n) MOETEN WORDEN BEPAALD</t>
  </si>
  <si>
    <t xml:space="preserve">LET GOED OP HET VERSCHIL TUSSEN EVEN EN ODD VOOR DE OPLOSSINGSVORM EN EVEN EN ONEVEN VOOR n </t>
  </si>
  <si>
    <t>MET X T.O.V. HET MIDDEN VAN DE PUT ONTSTAANDE TWEE GENORMEERDE DEELOPLOSSINGEN</t>
  </si>
  <si>
    <t xml:space="preserve"> ψ = √(2/L) COS nπX/L VOOR n = 1,2,3, …     EN      ψ = √(2/L) SIN nπX/L VOOR n = 2,4,6, ….</t>
  </si>
  <si>
    <t>VERVOLGENS k(n) , E(n) EN DE AMPLITUDEN</t>
  </si>
  <si>
    <t>MET X T.O.V. HET MIDDEN VAN DE PUT</t>
  </si>
  <si>
    <t>MET X EERST T.O.V. EEN WAND</t>
  </si>
  <si>
    <t>η</t>
  </si>
  <si>
    <t>ϒ</t>
  </si>
  <si>
    <r>
      <t xml:space="preserve">TAN </t>
    </r>
    <r>
      <rPr>
        <sz val="11"/>
        <color theme="1"/>
        <rFont val="Calibri"/>
        <family val="2"/>
      </rPr>
      <t>ϒ</t>
    </r>
  </si>
  <si>
    <r>
      <t xml:space="preserve">ARCTAN </t>
    </r>
    <r>
      <rPr>
        <sz val="11"/>
        <color theme="1"/>
        <rFont val="Calibri"/>
        <family val="2"/>
      </rPr>
      <t>ϒ</t>
    </r>
  </si>
  <si>
    <t>Δ COS</t>
  </si>
  <si>
    <t>Δ SIN</t>
  </si>
  <si>
    <t>TEKEN SIN</t>
  </si>
  <si>
    <t>TEKEN COS</t>
  </si>
  <si>
    <t>kc</t>
  </si>
  <si>
    <t>ks</t>
  </si>
  <si>
    <t>n</t>
  </si>
  <si>
    <t>DIT KAN OOK MET</t>
  </si>
  <si>
    <t>DE OPLOSSER IN EXCEL</t>
  </si>
  <si>
    <t>VERONDERSTELT EEN</t>
  </si>
  <si>
    <t>SYMMETRISCHE PUT</t>
  </si>
  <si>
    <t>LAGER DAN IN EEN INFINITE PUT</t>
  </si>
  <si>
    <t>IN EEN FINITE PUT ZIJN DE k(n) WAARDEN EN DE ENERGIEN E(n)</t>
  </si>
  <si>
    <t>NIET SYMMETRISCHE PUT</t>
  </si>
  <si>
    <t>BIJ EEN ATOOMMODEL GAAT EEN KANT VAN DE PUT NAAR ONEINDIG EN TREEDT AAN DIE KANT GEEN TUNNELING OP</t>
  </si>
  <si>
    <t>BOVENDIEN VERANDERT IN EEN ATOOMODEL CONTINUE DE BREEDTE VAN DE PUT</t>
  </si>
  <si>
    <r>
      <rPr>
        <b/>
        <sz val="11"/>
        <color theme="1"/>
        <rFont val="Calibri"/>
        <family val="2"/>
      </rPr>
      <t>ϒ</t>
    </r>
    <r>
      <rPr>
        <b/>
        <sz val="11"/>
        <color theme="1"/>
        <rFont val="Calibri"/>
        <family val="2"/>
        <scheme val="minor"/>
      </rPr>
      <t>cos(n)</t>
    </r>
  </si>
  <si>
    <r>
      <rPr>
        <b/>
        <sz val="11"/>
        <color theme="1"/>
        <rFont val="Calibri"/>
        <family val="2"/>
      </rPr>
      <t>ϒ</t>
    </r>
    <r>
      <rPr>
        <b/>
        <sz val="11"/>
        <color theme="1"/>
        <rFont val="Calibri"/>
        <family val="2"/>
        <scheme val="minor"/>
      </rPr>
      <t>ksin(n)</t>
    </r>
  </si>
  <si>
    <r>
      <rPr>
        <b/>
        <sz val="11"/>
        <color theme="1"/>
        <rFont val="Calibri"/>
        <family val="2"/>
      </rPr>
      <t>ϒ(n)</t>
    </r>
    <r>
      <rPr>
        <b/>
        <sz val="11"/>
        <color theme="1"/>
        <rFont val="Calibri"/>
        <family val="2"/>
        <scheme val="minor"/>
      </rPr>
      <t xml:space="preserve"> WAARDEN VOOR </t>
    </r>
  </si>
  <si>
    <t>DE RATIO GEEFT AAN HOEVEEL</t>
  </si>
  <si>
    <t>KEER DE GOLFLENGTE LANGER</t>
  </si>
  <si>
    <r>
      <rPr>
        <sz val="11"/>
        <color theme="1"/>
        <rFont val="Calibri"/>
        <family val="2"/>
      </rPr>
      <t>ϒ</t>
    </r>
    <r>
      <rPr>
        <vertAlign val="subscript"/>
        <sz val="11"/>
        <color theme="1"/>
        <rFont val="Calibri"/>
        <family val="2"/>
        <scheme val="minor"/>
      </rPr>
      <t>COS</t>
    </r>
  </si>
  <si>
    <r>
      <rPr>
        <sz val="11"/>
        <color theme="1"/>
        <rFont val="Calibri"/>
        <family val="2"/>
      </rPr>
      <t>ϒ</t>
    </r>
    <r>
      <rPr>
        <vertAlign val="subscript"/>
        <sz val="11"/>
        <color theme="1"/>
        <rFont val="Calibri"/>
        <family val="2"/>
        <scheme val="minor"/>
      </rPr>
      <t>SIN</t>
    </r>
  </si>
  <si>
    <t>WORDT T.O.V. DIE BIJ</t>
  </si>
  <si>
    <t>EEN INFINITE PUT</t>
  </si>
  <si>
    <t>MET LINKS EN RECHTS GELIJK</t>
  </si>
  <si>
    <r>
      <t xml:space="preserve">     RATIO n</t>
    </r>
    <r>
      <rPr>
        <b/>
        <sz val="11"/>
        <color theme="1"/>
        <rFont val="Calibri"/>
        <family val="2"/>
      </rPr>
      <t>π/</t>
    </r>
    <r>
      <rPr>
        <b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</rPr>
      <t>ϒ</t>
    </r>
    <r>
      <rPr>
        <b/>
        <sz val="11"/>
        <color theme="1"/>
        <rFont val="Calibri"/>
        <family val="2"/>
        <scheme val="minor"/>
      </rPr>
      <t>(n)</t>
    </r>
  </si>
  <si>
    <t>&lt; 400</t>
  </si>
  <si>
    <t>DEZE ZIJN BEREKEND ONDERAAN</t>
  </si>
  <si>
    <t>DIT WERKBLAD</t>
  </si>
  <si>
    <t xml:space="preserve">    k TAN kL/2</t>
  </si>
  <si>
    <t xml:space="preserve"> - B k SIN kL/2</t>
  </si>
  <si>
    <t>DAN KAN DE BEREKENING HET BESTE WORDEN UITGEVOERD MET SIN X GEREKEND VANAF DE INFINITE KANT EN DE ANDERE KANT SIN kL</t>
  </si>
  <si>
    <t>Reader</t>
  </si>
  <si>
    <t>BIJ EEN FINITE WELL ZIJN DE EINDEN VAN DE SINUSVORMIGE GOLF BINNEN DE PUT NIET LANGER VAST OP DE WAND</t>
  </si>
  <si>
    <t>DE GOLF LOOPT DAN DOOR DE WAND VAN DE PUT HEEN IN DE VORM VAN EEN e-MACHT</t>
  </si>
  <si>
    <t>BIJ EEN FINITE PUT WORDEN DEZE GEWOONLIJK GEREKEND T.O.V. HET MIDDEN VAN DE PUT</t>
  </si>
  <si>
    <t>BIJ DEZE BENADERING SLUITEN BIJ EEN ONEINDIGE PUT DE GOLVEN WEER VAST AAN OP DE WANDEN</t>
  </si>
  <si>
    <t>DE BASIS PRINCIPES WORDEN DUIDELIJK UITGELEGD IN DE ONDERSTAANDE FIGUREN AFKOMSTIG VAN DE SITE HYPERPHYSICS</t>
  </si>
  <si>
    <t>DIT COLLEGE DIKTAAT GEEFT VERDERE UITLEG M.B.T. DE BEREKENINGSMEHODE</t>
  </si>
  <si>
    <t>DE GOLVEN IN EEN FINITE PUT LIJKEN DAN WEL OP DIE BIJ EEN FINITE PUT, MAAR ZIJN TOCH FUNDAMENTEEL ANDERS</t>
  </si>
  <si>
    <t>GOLFDELEN PASSEND MAKEN</t>
  </si>
  <si>
    <t>DEZE BENADERING BIJ EEN INFINITE PUT IS MEDE GEBASEERD OP DE VOLLEDIG EXACTE OPLOSSINGEN BIJ EEN QUANTUM HARMONIC OSCILLATOR</t>
  </si>
  <si>
    <t>OM GEVOEL TE KRIJGEN HOE DE DEELFUNCTIES OP ELKAAR AANSLUITEN KUN JE SPELEN MET DE VOLGENDE APPLETS</t>
  </si>
  <si>
    <t>MAAR ECHT EENVOUDIG EN GEBRUIKSVRIENDELIIK ZIJN DEZE NIET</t>
  </si>
  <si>
    <t xml:space="preserve">LEUVEN </t>
  </si>
  <si>
    <t>OOK OOK NIET EENVOUDIG</t>
  </si>
  <si>
    <t>VOLLEDIGE BEREKENINGSMETHODE FINITE WELL</t>
  </si>
  <si>
    <t>DOOR DE KLEINE MASSA BLIJFT HET SUBATOMAIRE DEELTJE BLIJFT DIT KENNELIJK GEBONDEN AAN DE ENERGIEGOLF</t>
  </si>
  <si>
    <t>BEREKENINGMETHODE FINITE WELL   DOOR MRM</t>
  </si>
  <si>
    <t>GAAT VOORAL OOK OM HET IDEE</t>
  </si>
  <si>
    <t>DEZE IS HIERONDER IN VEREENVOUDIGDE VORM SAMENGEVAT EN AANGEVULD</t>
  </si>
  <si>
    <t>BIJ PUT MET ONGELIJKE HOOGTE ONTSTAAN TWEE SETS MET OPLOSSINGEN EN MOET INTERPOLATIE PLAATSVINDEN TUSSEN DE VERSCHILENDE k'S</t>
  </si>
  <si>
    <t xml:space="preserve">DAARBIJ MOET WEER ONDERSCHEID WORDEN GEMAAKT TUSSEN n = ONEVEN EN n = EVEN </t>
  </si>
  <si>
    <t>VERVOLGENS MOET EEN BENADERING WORDEN TOEGEPAST OP BASIS VAN EEN INTERPOLATIE TUSSEN DE k WAARDEN BIJ DE INFINITE EN DE FINITE KANT</t>
  </si>
  <si>
    <r>
      <t xml:space="preserve">BIJ EEN SYMMETRISCHE PUT IS C = D EN WORDT D(n) = B(n) COS </t>
    </r>
    <r>
      <rPr>
        <b/>
        <sz val="11"/>
        <color theme="1"/>
        <rFont val="Calibri"/>
        <family val="2"/>
      </rPr>
      <t>ϒ(n)  / e</t>
    </r>
    <r>
      <rPr>
        <b/>
        <vertAlign val="superscript"/>
        <sz val="11"/>
        <color theme="1"/>
        <rFont val="Calibri"/>
        <family val="2"/>
      </rPr>
      <t>-α(n)L/2</t>
    </r>
  </si>
  <si>
    <r>
      <t xml:space="preserve">ALS </t>
    </r>
    <r>
      <rPr>
        <b/>
        <sz val="11"/>
        <color theme="1"/>
        <rFont val="Calibri"/>
        <family val="2"/>
      </rPr>
      <t>η NAAR ONEINDIG GAAT RESULTEERT IN OPLOSSINGEN ϒ(n) ~ n π/2 EN k(n) = nπ/L VOOR DE INFINITE PUT</t>
    </r>
  </si>
  <si>
    <t>BIJ ELKE n GEEFT DE VERHOUDING VAN DE PUNTEN TOT DEZE BOVENGRENS EEN MAAT VOOR DE TUNNELING BIJ DIE n</t>
  </si>
  <si>
    <r>
      <t xml:space="preserve">VOOR </t>
    </r>
    <r>
      <rPr>
        <b/>
        <sz val="11"/>
        <color theme="1"/>
        <rFont val="Calibri"/>
        <family val="2"/>
      </rPr>
      <t>ϒ  KAN DAN 2ϒ WORDEN GESUBSTITUEERD EN DIT LIJKT TE RESULTEREN IN UITEINDELIJK NAGENOEG DEZELFDE k(n)</t>
    </r>
  </si>
  <si>
    <r>
      <t xml:space="preserve">BIJ LAGE </t>
    </r>
    <r>
      <rPr>
        <b/>
        <sz val="11"/>
        <color theme="1"/>
        <rFont val="Calibri"/>
        <family val="2"/>
      </rPr>
      <t>η KAN DIT BIJ DE LAGE n RELATIEF GROOT ZIJN, MAAR BIJ TOENEMENDE n WORDT DIT RELATIEF STEEDS KLEINER, MET EEN MAXIMUM RATIO VAN n/(n-1)</t>
    </r>
  </si>
  <si>
    <t>MET IETSJES MEER DAN 1 DAARBOVEN</t>
  </si>
  <si>
    <t>EEN GESCHIKTE RUWE BENADERING LIJKT</t>
  </si>
  <si>
    <t>BINNEN EEN FINITE WEL ZIJN DE AMPLITUDEN DAN NIET VOLLEDIG, MAAR WEL NAGENOEG  CONSTANT</t>
  </si>
  <si>
    <t>BEPERKTE UITLEG M.B.T. DE 3 FUNCTIES IS MEER DAN VOLDOENDE</t>
  </si>
  <si>
    <t>CONCLUSIE</t>
  </si>
  <si>
    <t>DE ANALYSE WAS NUTTIG VOOR EEN DOCENT OM BETER INZICHT TE VERKRIJGEN</t>
  </si>
  <si>
    <t>TUNNELING BLIJKT VERDER EEN RELATIEF EEN GROTERE ROL TE SPELEN BIJ LAGE PUTTEN MET LAGE n</t>
  </si>
  <si>
    <t>VOOR OP HET VWO IS ER GEEN ENKELE NOODZAAK OM HIER GEDETAILEERD AAN TE GAAN REKENEN</t>
  </si>
  <si>
    <t>DIT IN IEDER GEVAL VOOR DE HOGERE ENERGIE NIVEAUS EN n</t>
  </si>
  <si>
    <t>VOLGENS DEZE REDENERING LIJKT BIJ EEN ATOOMMODEL DE STANDAARD INFINITE PUT MEER VAN TOEPASSING DAN EEN QUANTUM HARMONIC OSCILLATOR</t>
  </si>
  <si>
    <t>IN DE LINKERGRAFIEK GELDT ELKE TANGENTS VOOR EEN BEPAALDE n</t>
  </si>
  <si>
    <r>
      <t xml:space="preserve">WE SCHRIJVEN VOOR HET MIDDEN VAN DEZE GEBIEDEN </t>
    </r>
    <r>
      <rPr>
        <b/>
        <sz val="11"/>
        <color theme="1"/>
        <rFont val="Calibri"/>
        <family val="2"/>
      </rPr>
      <t>ϒ*(n) = nπ</t>
    </r>
    <r>
      <rPr>
        <b/>
        <sz val="11"/>
        <color theme="1"/>
        <rFont val="Calibri"/>
        <family val="2"/>
        <scheme val="minor"/>
      </rPr>
      <t xml:space="preserve">/2 - </t>
    </r>
    <r>
      <rPr>
        <b/>
        <sz val="11"/>
        <color theme="1"/>
        <rFont val="Calibri"/>
        <family val="2"/>
      </rPr>
      <t>π/4</t>
    </r>
  </si>
  <si>
    <r>
      <t xml:space="preserve">VERDER KAN BIJ ELK PUNT DE </t>
    </r>
    <r>
      <rPr>
        <b/>
        <sz val="11"/>
        <color theme="1"/>
        <rFont val="Calibri"/>
        <family val="2"/>
      </rPr>
      <t>π/2 WORDEN VERDEELD IN VERHOUDINGSGETALLEN a EN b MET a + b=1</t>
    </r>
  </si>
  <si>
    <r>
      <t xml:space="preserve">VOOR DE WORTELFORMULE SCHRIJVEN WE BIJ BENADERING DE HYPERBOOL W/n MET W = W(n) = </t>
    </r>
    <r>
      <rPr>
        <b/>
        <sz val="11"/>
        <color theme="1"/>
        <rFont val="Calibri"/>
        <family val="2"/>
      </rPr>
      <t>√(η-ϒ*(n)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) / ϒ*(n)</t>
    </r>
  </si>
  <si>
    <t xml:space="preserve">n </t>
  </si>
  <si>
    <t>ϒ*(n)</t>
  </si>
  <si>
    <r>
      <t>DAARVOOR GELDT DAN BIJ BENADERING TAN a</t>
    </r>
    <r>
      <rPr>
        <b/>
        <sz val="11"/>
        <color theme="1"/>
        <rFont val="Calibri"/>
        <family val="2"/>
      </rPr>
      <t>π/2 = W(n) --&gt; a = 2/π TAN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 xml:space="preserve"> W(n)</t>
    </r>
  </si>
  <si>
    <r>
      <t>DAN GELDT VOOR ϒ BIJ BENADERING ϒ(n) = (n-1+a)π/2 = {n-1+ TAN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 xml:space="preserve"> W(n)}</t>
    </r>
    <r>
      <rPr>
        <b/>
        <sz val="11"/>
        <color theme="1"/>
        <rFont val="Calibri"/>
        <family val="2"/>
      </rPr>
      <t>π/2 EN VOOR k(n) =  {n-1+TAN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 xml:space="preserve"> W(n) } / πL</t>
    </r>
  </si>
  <si>
    <r>
      <t>VOOR EEN INFINTE PUT GAAT W NAAR ONEINDIG, a NAAR 1, b NAAR 0, DE RATIO NAAR 1 EN  IS k(n) = n</t>
    </r>
    <r>
      <rPr>
        <b/>
        <sz val="11"/>
        <color theme="1"/>
        <rFont val="Calibri"/>
        <family val="2"/>
      </rPr>
      <t>π/L</t>
    </r>
  </si>
  <si>
    <t>W(n) = W(n) = (2/π) √η /n</t>
  </si>
  <si>
    <r>
      <t>W(n) = √(η-ϒ*(n)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 / ϒ*(n)</t>
    </r>
  </si>
  <si>
    <t xml:space="preserve">DE LINKSE BEANDERING IS IETS NAUWKEURIGER EN GEEFT TEVENS EEN VRIJ GOEDE INDICATIE VOOR HET AANTAL OPLOSSINGEN </t>
  </si>
  <si>
    <t>RATIO'S</t>
  </si>
  <si>
    <r>
      <t xml:space="preserve">BIJ n = 1 IS DE BENADERINGS RATIO r(1) = {TAN </t>
    </r>
    <r>
      <rPr>
        <b/>
        <vertAlign val="superscript"/>
        <sz val="11"/>
        <color theme="1"/>
        <rFont val="Calibri"/>
        <family val="2"/>
        <scheme val="minor"/>
      </rPr>
      <t>-1(</t>
    </r>
    <r>
      <rPr>
        <b/>
        <sz val="11"/>
        <color theme="1"/>
        <rFont val="Calibri"/>
        <family val="2"/>
        <scheme val="minor"/>
      </rPr>
      <t>(4/</t>
    </r>
    <r>
      <rPr>
        <b/>
        <sz val="11"/>
        <color theme="1"/>
        <rFont val="Calibri"/>
        <family val="2"/>
      </rPr>
      <t>π)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</rPr>
      <t>√(η-π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/4) )}</t>
    </r>
    <r>
      <rPr>
        <b/>
        <vertAlign val="superscript"/>
        <sz val="11"/>
        <color theme="1"/>
        <rFont val="Calibri"/>
        <family val="2"/>
      </rPr>
      <t>-1</t>
    </r>
  </si>
  <si>
    <r>
      <t>VOOR DE RATIO GELDT BIJ BENADERING r(n) = n/(n-b) = n/(n-1+a) = n/(n-1+(2/</t>
    </r>
    <r>
      <rPr>
        <b/>
        <sz val="11"/>
        <color theme="1"/>
        <rFont val="Calibri"/>
        <family val="2"/>
      </rPr>
      <t>π)TAN</t>
    </r>
    <r>
      <rPr>
        <b/>
        <vertAlign val="superscript"/>
        <sz val="11"/>
        <color theme="1"/>
        <rFont val="Calibri"/>
        <family val="2"/>
      </rPr>
      <t>-1</t>
    </r>
    <r>
      <rPr>
        <b/>
        <sz val="11"/>
        <color theme="1"/>
        <rFont val="Calibri"/>
        <family val="2"/>
      </rPr>
      <t xml:space="preserve"> W(n))</t>
    </r>
  </si>
  <si>
    <r>
      <t xml:space="preserve">EN GEVEN EEN REDELIJKE INDICATIE VOOR DE MATE VAN TUNNELING, VOORAL VOOR VOLDOENDE HOGE </t>
    </r>
    <r>
      <rPr>
        <b/>
        <sz val="11"/>
        <color theme="1"/>
        <rFont val="Calibri"/>
        <family val="2"/>
      </rPr>
      <t>η EN NIET TE KLEINE EN NIET TE GROTE n</t>
    </r>
  </si>
  <si>
    <t>BIJ KLEINERE WAARDEN ZIJN DE BENADERINGEN VOOR DE RATIO,S</t>
  </si>
  <si>
    <t>DE RECHTER GEEFT OPLOSSINGEN DIE NIET KUNNEN</t>
  </si>
  <si>
    <r>
      <t>RATIO = 1,57 n</t>
    </r>
    <r>
      <rPr>
        <b/>
        <vertAlign val="subscript"/>
        <sz val="11"/>
        <color theme="1"/>
        <rFont val="Calibri"/>
        <family val="2"/>
        <scheme val="minor"/>
      </rPr>
      <t>max</t>
    </r>
    <r>
      <rPr>
        <b/>
        <vertAlign val="superscript"/>
        <sz val="11"/>
        <color theme="1"/>
        <rFont val="Calibri"/>
        <family val="2"/>
        <scheme val="minor"/>
      </rPr>
      <t xml:space="preserve">-0,16 </t>
    </r>
    <r>
      <rPr>
        <b/>
        <sz val="11"/>
        <color theme="1"/>
        <rFont val="Calibri"/>
        <family val="2"/>
        <scheme val="minor"/>
      </rPr>
      <t xml:space="preserve"> TOT n = 20</t>
    </r>
  </si>
  <si>
    <t>DIT BEVESTIGD DAT HET TUNNELEFFECT VOORAL OPTREEDT BIJ LAGE PUTTEN EN REDELIJK CONSTANT IS VOOR ALLE n</t>
  </si>
  <si>
    <t>KIES     η =</t>
  </si>
  <si>
    <t>BIJ LAGE ENERGIE IS ER WEL EEN REDELIJK VERSCHIL MET DE EXACTE OPLOSSING</t>
  </si>
  <si>
    <t>BIJ η = 100 ONTBREEKT ECHTER DE ZEVENDE OPLOSSING, NET ALS AANVANKELIJK BIJ DE EERDERE EXACTE BEREKENING</t>
  </si>
  <si>
    <t>WAAR HET VOORAL OM LIJKT TE GAAN IS DAT TUNNELING BESTAAT EN VAN BELANG IS VOOR TOEPASSINGEN</t>
  </si>
  <si>
    <t>DE OPLOSSINGEN LIGGEN VAAK OP HET DEEL VAN EEN TANGENT DIE VRIJ STIJL LOOPT</t>
  </si>
  <si>
    <t>WAAR DE OPLOSSING OP HET GEBOGEN GEDEELTE LIGT LOOPT JUIST DE WORTELFUNCTIE VRIJ VLAK</t>
  </si>
  <si>
    <r>
      <t xml:space="preserve">EEN KLEINE VARIATIE IN DE WORTELFUNCTIE HEEFT DAN EEN RELATIEF GERINGE INVLOED OP DE WAARDE VAN </t>
    </r>
    <r>
      <rPr>
        <b/>
        <sz val="11"/>
        <color theme="1"/>
        <rFont val="Calibri"/>
        <family val="2"/>
      </rPr>
      <t>ϒ</t>
    </r>
  </si>
  <si>
    <r>
      <t xml:space="preserve">BIJ VOLDOENDE GROTE n GELDT BIJ VERDERE BENADERING </t>
    </r>
    <r>
      <rPr>
        <b/>
        <sz val="11"/>
        <color theme="1"/>
        <rFont val="Calibri"/>
        <family val="2"/>
      </rPr>
      <t>ϒ**(n) = nπ/2</t>
    </r>
  </si>
  <si>
    <r>
      <t xml:space="preserve">BIJ </t>
    </r>
    <r>
      <rPr>
        <b/>
        <sz val="11"/>
        <color theme="1"/>
        <rFont val="Calibri"/>
        <family val="2"/>
      </rPr>
      <t>η</t>
    </r>
    <r>
      <rPr>
        <b/>
        <sz val="11"/>
        <color theme="1"/>
        <rFont val="Calibri"/>
        <family val="2"/>
        <scheme val="minor"/>
      </rPr>
      <t xml:space="preserve"> &gt;&gt; ϒ*2 IS W(n) ~ √</t>
    </r>
    <r>
      <rPr>
        <b/>
        <sz val="11"/>
        <color theme="1"/>
        <rFont val="Calibri"/>
        <family val="2"/>
      </rPr>
      <t xml:space="preserve">η </t>
    </r>
    <r>
      <rPr>
        <b/>
        <sz val="11"/>
        <color theme="1"/>
        <rFont val="Calibri"/>
        <family val="2"/>
        <scheme val="minor"/>
      </rPr>
      <t xml:space="preserve">/ ϒ* = </t>
    </r>
    <r>
      <rPr>
        <b/>
        <sz val="11"/>
        <color theme="1"/>
        <rFont val="Calibri"/>
        <family val="2"/>
      </rPr>
      <t>√η / (nπ/2 - π/4) EN BIJ n NIET TE KLEIN EN NIET TE GROOT ONTSTAAT DE HYPERBOOLRELATIE W(n) = (2/π) √η /n</t>
    </r>
  </si>
  <si>
    <r>
      <rPr>
        <b/>
        <sz val="11"/>
        <color theme="1"/>
        <rFont val="Calibri"/>
        <family val="2"/>
      </rPr>
      <t xml:space="preserve">ϒ(n) ,  </t>
    </r>
    <r>
      <rPr>
        <b/>
        <sz val="11"/>
        <color theme="1"/>
        <rFont val="Calibri"/>
        <family val="2"/>
        <scheme val="minor"/>
      </rPr>
      <t xml:space="preserve">k(n) EN DE RATIO KUNNEN DAN BIJ GOEDE BENADERING ALS VOLGT WORDEN GESCHREVEN ALS FUNCTIE VAN </t>
    </r>
    <r>
      <rPr>
        <b/>
        <sz val="11"/>
        <color theme="1"/>
        <rFont val="Calibri"/>
        <family val="2"/>
      </rPr>
      <t xml:space="preserve">√η EN </t>
    </r>
    <r>
      <rPr>
        <b/>
        <sz val="11"/>
        <color theme="1"/>
        <rFont val="Calibri"/>
        <family val="2"/>
        <scheme val="minor"/>
      </rPr>
      <t>n</t>
    </r>
  </si>
  <si>
    <r>
      <t>DE ENERGIE E(n) NEEMT DAT AF MET DE EFFECTIEVE LENGTE IN HET KWADRAAT = (PRODUKT VAN DE RATIO EN DE WERKELIJKE BREEDTE VAN DE PUT)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</si>
  <si>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r>
      <t>DE ENERGIE E(n) NEEMT AF MET HET PRODUKT VAN DE RATIO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EN L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, WAARBIJ DE RATIO VEELAL VRIJ CONSTANT IS</t>
    </r>
  </si>
  <si>
    <r>
      <t>DIT BETEKENT BIJ EEN BREDERE PUT VOORNAMELIJK ALLEEN NOG DE AFNAME DOOR L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HOEFT TE WORDEN BEREKEND</t>
    </r>
  </si>
  <si>
    <t>HET TUNNELEFFECT EN DE INVLOED VAN DE BREEDTE VAN DE PUT ZIJN DAN NAGENOEG GESCHEIDEN VAN ELKAAR</t>
  </si>
  <si>
    <t>BIJ RELATIEF LAGE RATIO'S NET BOVEN 1 IS ER DAN ECHTER WEINIG VERSCHIL</t>
  </si>
  <si>
    <r>
      <t>HIERBIJ IS α HERSCHREVEN ALS α = 2/L √(η - ϒ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 MET η = mL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Uo / 2ħ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, </t>
    </r>
    <r>
      <rPr>
        <b/>
        <sz val="11"/>
        <color theme="1"/>
        <rFont val="Calibri"/>
        <family val="2"/>
      </rPr>
      <t xml:space="preserve">ϒ = kL/2 EN η </t>
    </r>
    <r>
      <rPr>
        <b/>
        <u/>
        <sz val="11"/>
        <color theme="1"/>
        <rFont val="Calibri"/>
        <family val="2"/>
      </rPr>
      <t>&gt;</t>
    </r>
    <r>
      <rPr>
        <b/>
        <sz val="11"/>
        <color theme="1"/>
        <rFont val="Calibri"/>
        <family val="2"/>
      </rPr>
      <t xml:space="preserve"> ϒ</t>
    </r>
    <r>
      <rPr>
        <b/>
        <vertAlign val="superscript"/>
        <sz val="11"/>
        <color theme="1"/>
        <rFont val="Calibri"/>
        <family val="2"/>
      </rPr>
      <t>2</t>
    </r>
  </si>
  <si>
    <t>AFBEELDINGEN OP INTERNET MET TUNNELING AAN DE KANT VAN DE KERN ZIJN DAN FEITELIJK ONJUIST EN MISLEIDEND</t>
  </si>
  <si>
    <r>
      <t>BIJ CONSTANTE RATIO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 NEEMT HET ENERGIENIVEAU DAN ALLEEN NOG AF MET HET KWADRAAT VAN DE BREEDTE VAN DE PUT </t>
    </r>
  </si>
  <si>
    <t>MEER NAUWKEURIG KAN DIT WORDEN BEREKEND MET EEN PUT DIE BIJ TOENEMENDE ENERGIE IN KLEINE DISCRETE STAPPEN IN BREEDTE TOENEEMT</t>
  </si>
  <si>
    <t>VOOR HET VWO IS ECHTER GEEN NOODZAAK NOCH TOEGEVOEGDE WAARDE VOOR DERGELIJKE MEER NAUWKEURIGE MAAR VEEL MEER INGEWIKKELDE BEREKENINGEN</t>
  </si>
  <si>
    <t>HIERBOVEN IS ECHTER AANGETOOND DAT BIJ GOEDE BENADERING DE INVLOED DAARVAN OP EENVOUDIGE WIJZE IN REKENING KAN WORDEN GEBRACHT</t>
  </si>
  <si>
    <r>
      <t xml:space="preserve">DE TWEE VERSCHILLENDE BETEKENISSEN VAN n WORDEN ZO GECOMBINEERD TOT </t>
    </r>
    <r>
      <rPr>
        <b/>
        <sz val="11"/>
        <color theme="1"/>
        <rFont val="Calibri"/>
        <family val="2"/>
      </rPr>
      <t>ÉÉ</t>
    </r>
    <r>
      <rPr>
        <b/>
        <sz val="11"/>
        <color theme="1"/>
        <rFont val="Calibri"/>
        <family val="2"/>
        <scheme val="minor"/>
      </rPr>
      <t>N BETEKENIS</t>
    </r>
  </si>
  <si>
    <r>
      <t xml:space="preserve">NOG NIET FULL PROOF VOOR GROTE </t>
    </r>
    <r>
      <rPr>
        <b/>
        <sz val="11"/>
        <color rgb="FFC00000"/>
        <rFont val="Calibri"/>
        <family val="2"/>
      </rPr>
      <t>η &gt; 400</t>
    </r>
  </si>
  <si>
    <t>KAN WORDEN UITGEBREID VOOR HET BEREKENEN VAN k , E EN DE AMPLITUDEN</t>
  </si>
  <si>
    <t>JE KUNT DE PUTRATIO DUS ZIEN ALS HOEVEEL DE GOLFLENGTE TOENEEMT EN OOK ALS HOEVEEL DE PUT FICTIEF BREDER WORDT</t>
  </si>
  <si>
    <r>
      <t xml:space="preserve">1,5 </t>
    </r>
    <r>
      <rPr>
        <b/>
        <sz val="11"/>
        <color theme="1"/>
        <rFont val="Calibri"/>
        <family val="2"/>
      </rPr>
      <t>n</t>
    </r>
    <r>
      <rPr>
        <b/>
        <vertAlign val="superscript"/>
        <sz val="11"/>
        <color theme="1"/>
        <rFont val="Calibri"/>
        <family val="2"/>
      </rPr>
      <t>-0,06</t>
    </r>
  </si>
  <si>
    <r>
      <t>1,5 n</t>
    </r>
    <r>
      <rPr>
        <b/>
        <vertAlign val="superscript"/>
        <sz val="11"/>
        <color theme="1"/>
        <rFont val="Calibri"/>
        <family val="2"/>
        <scheme val="minor"/>
      </rPr>
      <t>-0,14</t>
    </r>
  </si>
  <si>
    <t xml:space="preserve">BEIDE BENADERINGEN KOMEN REDELIJK OVEREEN MET DE BOVENSTAANDE NUMERIEKE OPLOSSINGEN </t>
  </si>
  <si>
    <t xml:space="preserve">  BIJ DE EXACTE BEREKENING HIERBOVEN</t>
  </si>
  <si>
    <t>1+0,62*e-0,22</t>
  </si>
  <si>
    <t>OTV METHODE</t>
  </si>
  <si>
    <t>VEREENVOUDIGD</t>
  </si>
  <si>
    <r>
      <t xml:space="preserve">MET </t>
    </r>
    <r>
      <rPr>
        <b/>
        <sz val="11"/>
        <color theme="1"/>
        <rFont val="Calibri"/>
        <family val="2"/>
      </rPr>
      <t>α = √(2M(Uo-E)/ħ2)</t>
    </r>
  </si>
  <si>
    <t>BENADERINGFORMULES</t>
  </si>
  <si>
    <t>WERKWIJZE BEDACHT DOOR MRM</t>
  </si>
  <si>
    <r>
      <t xml:space="preserve">TWEE VRIJ GOEDE BENADERINGSFORMULES VOOR DE PUTRATIO ZIJN   </t>
    </r>
    <r>
      <rPr>
        <b/>
        <sz val="11"/>
        <color theme="1"/>
        <rFont val="Calibri"/>
        <family val="2"/>
      </rPr>
      <t>ρ(η) =1,5 η</t>
    </r>
    <r>
      <rPr>
        <b/>
        <vertAlign val="superscript"/>
        <sz val="11"/>
        <color theme="1"/>
        <rFont val="Calibri"/>
        <family val="2"/>
      </rPr>
      <t>-0,06</t>
    </r>
    <r>
      <rPr>
        <b/>
        <sz val="11"/>
        <color theme="1"/>
        <rFont val="Calibri"/>
        <family val="2"/>
      </rPr>
      <t xml:space="preserve">   </t>
    </r>
  </si>
  <si>
    <r>
      <t xml:space="preserve">DEZE WAARDEN GELDEN DAN BIJ ALLE n DIE MOGELIJK ZIJN      LET OP VERSCHIL TUSSEN n EN </t>
    </r>
    <r>
      <rPr>
        <b/>
        <sz val="11"/>
        <color rgb="FFC00000"/>
        <rFont val="Calibri"/>
        <family val="2"/>
      </rPr>
      <t>ň</t>
    </r>
  </si>
  <si>
    <r>
      <t xml:space="preserve">DE BENADERING VOOR </t>
    </r>
    <r>
      <rPr>
        <b/>
        <sz val="11"/>
        <color theme="1"/>
        <rFont val="Calibri"/>
        <family val="2"/>
      </rPr>
      <t>α(n) = k(n) TAN k(n)L/2 VOOR n = ONEVEN EN  α(n) = - k(n) / TAN k(n)L/2 VOOR n = EVEN</t>
    </r>
  </si>
  <si>
    <t>B(n) MOET WORDEN GENORMEERD M.B.V. DE VERHOUDING IN HET VERSCHIL IN OPPERVLAKTEN BIJ DE KWADRAATFUNCTIES</t>
  </si>
  <si>
    <t>VERVOLGENS MOET B(n) DUSDANIG WORDEN BEPAALD DAT HET GENORMALISEERDE OPPERVLAK VAN DE KWADRAATFUNCTIES GELIJK IS AAN 1</t>
  </si>
  <si>
    <t>IETS INGEWIKKELDER KAN HET OOK ANALYTISCH OP BASIS VAN HET VERSCHIL TUSSEN DE KWADRATEN VAN DE E-MACHTEN EN DE SINUSVORMEN</t>
  </si>
  <si>
    <r>
      <t>DE SINUSVORMEN STEKEN AAN ELKE KANT u = (n</t>
    </r>
    <r>
      <rPr>
        <b/>
        <sz val="11"/>
        <color theme="1"/>
        <rFont val="Calibri"/>
        <family val="2"/>
      </rPr>
      <t>π - k(n))/2 BUITEN DE PUT</t>
    </r>
  </si>
  <si>
    <r>
      <t>HET OPPERVLAK VAN HET KWADRAAT VAN EEN SINUS IS AAN ELKE KANT   As = B</t>
    </r>
    <r>
      <rPr>
        <b/>
        <sz val="11"/>
        <color theme="1"/>
        <rFont val="Calibri"/>
        <family val="2"/>
      </rPr>
      <t xml:space="preserve"> ∫   SIN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kX dX </t>
    </r>
  </si>
  <si>
    <r>
      <t>GEBRUIK VAN DE GONIO FORMULE COS 2t = 1 - 2 SIN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t RESULTEERT IN As = B ∫   (1-COS 2kX) dX = B { X|    + 1/2k SIN 2kX |    ) </t>
    </r>
  </si>
  <si>
    <r>
      <t>DE AMPLITUDE B(n) WORDT DAN B(n) = (</t>
    </r>
    <r>
      <rPr>
        <b/>
        <sz val="11"/>
        <color theme="1"/>
        <rFont val="Calibri"/>
        <family val="2"/>
      </rPr>
      <t xml:space="preserve">√2/L) </t>
    </r>
    <r>
      <rPr>
        <b/>
        <sz val="11"/>
        <color theme="1"/>
        <rFont val="Calibri"/>
        <family val="2"/>
        <scheme val="minor"/>
      </rPr>
      <t>/(1+2Ae-2As)</t>
    </r>
  </si>
  <si>
    <r>
      <t>DE BENADERING VOOR D(n) = B(n) SIN (L*(</t>
    </r>
    <r>
      <rPr>
        <b/>
        <sz val="11"/>
        <color theme="1"/>
        <rFont val="Calibri"/>
        <family val="2"/>
      </rPr>
      <t>ρ(n)-1)/2)  / e</t>
    </r>
    <r>
      <rPr>
        <b/>
        <vertAlign val="superscript"/>
        <sz val="11"/>
        <color theme="1"/>
        <rFont val="Calibri"/>
        <family val="2"/>
      </rPr>
      <t>-α(n)L/2</t>
    </r>
  </si>
  <si>
    <r>
      <t>HET OPPERVLAK ONDER (D e</t>
    </r>
    <r>
      <rPr>
        <b/>
        <vertAlign val="superscript"/>
        <sz val="11"/>
        <color theme="1"/>
        <rFont val="Calibri"/>
        <family val="2"/>
        <scheme val="minor"/>
      </rPr>
      <t>-</t>
    </r>
    <r>
      <rPr>
        <b/>
        <vertAlign val="superscript"/>
        <sz val="11"/>
        <color theme="1"/>
        <rFont val="Calibri"/>
        <family val="2"/>
      </rPr>
      <t>αX</t>
    </r>
    <r>
      <rPr>
        <b/>
        <sz val="11"/>
        <color theme="1"/>
        <rFont val="Calibri"/>
        <family val="2"/>
      </rPr>
      <t xml:space="preserve"> )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  <scheme val="minor"/>
      </rPr>
      <t>BUITEN DE PUT Ae = (D/2</t>
    </r>
    <r>
      <rPr>
        <b/>
        <sz val="11"/>
        <color theme="1"/>
        <rFont val="Calibri"/>
        <family val="2"/>
      </rPr>
      <t>α) e</t>
    </r>
    <r>
      <rPr>
        <b/>
        <vertAlign val="superscript"/>
        <sz val="11"/>
        <color theme="1"/>
        <rFont val="Calibri"/>
        <family val="2"/>
      </rPr>
      <t>-αL</t>
    </r>
  </si>
  <si>
    <r>
      <t xml:space="preserve">EEN ANDERE GOEDE EN UNIVERSELE BENDARING IS </t>
    </r>
    <r>
      <rPr>
        <b/>
        <sz val="11"/>
        <color rgb="FFC00000"/>
        <rFont val="Calibri"/>
        <family val="2"/>
      </rPr>
      <t>ρ(n) = 1+0,6*e</t>
    </r>
    <r>
      <rPr>
        <b/>
        <vertAlign val="superscript"/>
        <sz val="11"/>
        <color rgb="FFC00000"/>
        <rFont val="Calibri"/>
        <family val="2"/>
      </rPr>
      <t>-0,2ň</t>
    </r>
    <r>
      <rPr>
        <b/>
        <sz val="11"/>
        <color rgb="FFC00000"/>
        <rFont val="Calibri"/>
        <family val="2"/>
      </rPr>
      <t xml:space="preserve"> MET ň WEER HET AANTAL MOGELIJKE GOLVEN</t>
    </r>
  </si>
  <si>
    <r>
      <t>EN  ρ(n) = 1,5 ň</t>
    </r>
    <r>
      <rPr>
        <b/>
        <vertAlign val="superscript"/>
        <sz val="11"/>
        <color theme="1"/>
        <rFont val="Calibri"/>
        <family val="2"/>
      </rPr>
      <t>-0,14</t>
    </r>
    <r>
      <rPr>
        <b/>
        <sz val="11"/>
        <color theme="1"/>
        <rFont val="Calibri"/>
        <family val="2"/>
      </rPr>
      <t xml:space="preserve"> </t>
    </r>
    <r>
      <rPr>
        <b/>
        <u/>
        <sz val="11"/>
        <color theme="1"/>
        <rFont val="Calibri"/>
        <family val="2"/>
      </rPr>
      <t>&gt;</t>
    </r>
    <r>
      <rPr>
        <b/>
        <sz val="11"/>
        <color theme="1"/>
        <rFont val="Calibri"/>
        <family val="2"/>
      </rPr>
      <t xml:space="preserve"> 1  HIERMEE WORDT BEDOELD DE FORMULE VOOR ň &lt; 13 EN ρ= 1 BIJ GROTERE n   MET ň HET AANTAL MOGELIJKE GOLVEN</t>
    </r>
  </si>
  <si>
    <r>
      <t xml:space="preserve">DIT KAN HET </t>
    </r>
    <r>
      <rPr>
        <b/>
        <sz val="11"/>
        <color rgb="FFC00000"/>
        <rFont val="Calibri"/>
        <family val="2"/>
        <scheme val="minor"/>
      </rPr>
      <t>EENVOUDIGST NUMERIEK</t>
    </r>
    <r>
      <rPr>
        <b/>
        <sz val="11"/>
        <color theme="1"/>
        <rFont val="Calibri"/>
        <family val="2"/>
        <scheme val="minor"/>
      </rPr>
      <t xml:space="preserve"> DOOR EERST EEN B TE KIEZEN EN VERVOLGENS DE KWADRAAT FUNCTIE TE DELEN DOOR HET BEREKENDE OPPERVLAK</t>
    </r>
  </si>
  <si>
    <t>ZIE HIERVOOR DE FILE TUNNELING EN PLAATS, WERKBLAD MRM</t>
  </si>
  <si>
    <t>DIT IS VERDER GELIJK AAN DE METHODE BIJ DE EXACTE OPLOSSING, MAAR NU MET DE BENADERINGSWAARDEN</t>
  </si>
  <si>
    <r>
      <t>DE BENADERING VOOR E(n) = h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n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/ 8</t>
    </r>
    <r>
      <rPr>
        <b/>
        <sz val="11"/>
        <color theme="1"/>
        <rFont val="Calibri"/>
        <family val="2"/>
      </rPr>
      <t>π</t>
    </r>
    <r>
      <rPr>
        <b/>
        <vertAlign val="superscript"/>
        <sz val="11"/>
        <color theme="1"/>
        <rFont val="Calibri"/>
        <family val="2"/>
      </rPr>
      <t xml:space="preserve">2 </t>
    </r>
    <r>
      <rPr>
        <b/>
        <sz val="11"/>
        <color theme="1"/>
        <rFont val="Calibri"/>
        <family val="2"/>
        <scheme val="minor"/>
      </rPr>
      <t>M L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</rPr>
      <t>ρ(n)</t>
    </r>
    <r>
      <rPr>
        <b/>
        <vertAlign val="superscript"/>
        <sz val="11"/>
        <color theme="1"/>
        <rFont val="Calibri"/>
        <family val="2"/>
      </rPr>
      <t>2</t>
    </r>
  </si>
  <si>
    <r>
      <t>k(n) ~ 2</t>
    </r>
    <r>
      <rPr>
        <b/>
        <sz val="11"/>
        <color rgb="FFC00000"/>
        <rFont val="Calibri"/>
        <family val="2"/>
      </rPr>
      <t xml:space="preserve">π/λ = </t>
    </r>
    <r>
      <rPr>
        <b/>
        <sz val="11"/>
        <color rgb="FFC00000"/>
        <rFont val="Calibri"/>
        <family val="2"/>
        <scheme val="minor"/>
      </rPr>
      <t>n</t>
    </r>
    <r>
      <rPr>
        <b/>
        <sz val="11"/>
        <color rgb="FFC00000"/>
        <rFont val="Calibri"/>
        <family val="2"/>
      </rPr>
      <t>π/(L*RATIO)</t>
    </r>
  </si>
  <si>
    <r>
      <t>DE BENADERING VOOR k(n) = n</t>
    </r>
    <r>
      <rPr>
        <b/>
        <sz val="11"/>
        <color theme="1"/>
        <rFont val="Calibri"/>
        <family val="2"/>
      </rPr>
      <t>π/Lρ    GELDIG VOOR CA n &lt; ň</t>
    </r>
  </si>
  <si>
    <r>
      <t xml:space="preserve">BOVENDIEN WORDT BIJ HOGERE n HET RELATIEVE VERSCHIL IN </t>
    </r>
    <r>
      <rPr>
        <b/>
        <sz val="11"/>
        <color theme="1"/>
        <rFont val="Calibri"/>
        <family val="2"/>
      </rPr>
      <t>ϒ(n) EN nπ STEEDS KLEINER</t>
    </r>
  </si>
  <si>
    <r>
      <t>HIERIN IS k = 2</t>
    </r>
    <r>
      <rPr>
        <b/>
        <sz val="11"/>
        <color theme="1"/>
        <rFont val="Calibri"/>
        <family val="2"/>
      </rPr>
      <t>π/λ, ω = 2π/T  EN DUS μ = λ/T = λf = CONSTANTE GOLFSNELHEID</t>
    </r>
  </si>
  <si>
    <r>
      <t xml:space="preserve">MET DE CONSTANTE GOLFSNELHEID ONTSTAAT ER EEN ENKELE GOLF MET VASTE RELATIE TUSSEN k EN </t>
    </r>
    <r>
      <rPr>
        <b/>
        <sz val="11"/>
        <color theme="1"/>
        <rFont val="Calibri"/>
        <family val="2"/>
      </rPr>
      <t>ω</t>
    </r>
  </si>
  <si>
    <t>DIT VERGELIJKBAAR MET HET GOLFPAKKETJE BIJ DE SUPERPOSITIE VAN TWEE GOLVEN MET EEN KLEIN FASEVERSCHIL</t>
  </si>
  <si>
    <t>DE BOVENSTAANDE VORMEN VAN DE GOLFVERGELIJKING KUNNEN OOK NOG OP VELE ANDERE MANIEREN WORDEN GESCHREVEN</t>
  </si>
  <si>
    <t>DIT HEEFT TOT GEVOLG DAT ER NIET EEN ENKELE GOLF ONTSTAAT MAAR EEN DENKBEELDIGE OMHULLENDE GOLFVORM MET DAARIN EEN INWENDIGE GOLF</t>
  </si>
  <si>
    <t>DE OPLOSSING HEEFT DEZELFDE VORM ALS BIJ EEN KLASSIEKE GOLF</t>
  </si>
  <si>
    <t>OMDAT HET NU EEN EERSTE AFGELEIDE NAAR DE TIJD BETREFT BEVATTEN DE COEFFICIENTEN NU DE IMAGINAIRE EENHEID i</t>
  </si>
  <si>
    <r>
      <t>DAARDOOR IS ER BIJ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 xml:space="preserve">DINGER GOLFFUNCTIES </t>
    </r>
    <r>
      <rPr>
        <b/>
        <sz val="11"/>
        <color rgb="FFC00000"/>
        <rFont val="Calibri"/>
        <family val="2"/>
        <scheme val="minor"/>
      </rPr>
      <t>NIET LANGER SPRAKEN VAN EEN CONSTANTE RE</t>
    </r>
    <r>
      <rPr>
        <b/>
        <sz val="11"/>
        <color rgb="FFC00000"/>
        <rFont val="Calibri"/>
        <family val="2"/>
      </rPr>
      <t>Ë</t>
    </r>
    <r>
      <rPr>
        <b/>
        <sz val="11"/>
        <color rgb="FFC00000"/>
        <rFont val="Calibri"/>
        <family val="2"/>
        <scheme val="minor"/>
      </rPr>
      <t>ELE GOLFSNELHEID,</t>
    </r>
  </si>
  <si>
    <r>
      <t xml:space="preserve">MAAR VAN EEN IMAGINAIRE GOLFSNELHEID MET CONTINU VERANDERENDE VERHOUDING TUSSEN k EN </t>
    </r>
    <r>
      <rPr>
        <b/>
        <sz val="11"/>
        <color rgb="FFC00000"/>
        <rFont val="Calibri"/>
        <family val="2"/>
      </rPr>
      <t>ω</t>
    </r>
  </si>
  <si>
    <t>VOOR HET GEDRAG BIJ GOLFPAKKETJES ZIE DE QUANTUM FILE EMG &amp; PHOTONS MADE SIMPLE, WERKBLAD FOTONS</t>
  </si>
  <si>
    <r>
      <t>DE GOLFCONSTANTE k KOMT DAN TOT UITING ALS DE k</t>
    </r>
    <r>
      <rPr>
        <b/>
        <vertAlign val="superscript"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 xml:space="preserve"> MACHT VAN DEZE CONTINU VERANDERENDE COMPLEXE VORM</t>
    </r>
  </si>
  <si>
    <t>DEZE EERSTE BESCHOUWING MAAKT EEN VERGELIJK TUSSEN DE SCHRODINGER GOLFVERGELIJKING EN DIE BIJ EEN KLASSIEKE GOLF</t>
  </si>
  <si>
    <t xml:space="preserve">BESCHOUWING 2   TRANSFORMATIE NAAR GEWONE GOLFVERGELIJKING </t>
  </si>
  <si>
    <r>
      <t>DEZE TWEEDE BESCHOUWING TREKT DE OPLOSSINGEN VANUIT DE IMAGINAIRE RUIMTE GEHEEL NAAR DE RE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ELE RUIMTE, NET ALS BIJ EEN KLASSIEKE GOLF</t>
    </r>
  </si>
  <si>
    <t xml:space="preserve">OMDAT DE COEFFICIENTEN IN DE SCHRODINGER GOLFVERGELIJKING DE IMAGINAIRE EENHEID i BEVATTEN </t>
  </si>
  <si>
    <r>
      <t>SUBSITUTIE IN DE OPLOSSING RESULTEERT DAN IN ψ(X,t) = A e</t>
    </r>
    <r>
      <rPr>
        <b/>
        <vertAlign val="superscript"/>
        <sz val="11"/>
        <color theme="1"/>
        <rFont val="Calibri"/>
        <family val="2"/>
        <scheme val="minor"/>
      </rPr>
      <t>i(kX-ωt)</t>
    </r>
    <r>
      <rPr>
        <b/>
        <sz val="11"/>
        <color theme="1"/>
        <rFont val="Calibri"/>
        <family val="2"/>
        <scheme val="minor"/>
      </rPr>
      <t xml:space="preserve"> = A e</t>
    </r>
    <r>
      <rPr>
        <b/>
        <vertAlign val="superscript"/>
        <sz val="11"/>
        <color theme="1"/>
        <rFont val="Calibri"/>
        <family val="2"/>
      </rPr>
      <t>μkt</t>
    </r>
    <r>
      <rPr>
        <b/>
        <sz val="11"/>
        <color theme="1"/>
        <rFont val="Calibri"/>
        <family val="2"/>
      </rPr>
      <t xml:space="preserve"> * e</t>
    </r>
    <r>
      <rPr>
        <b/>
        <vertAlign val="superscript"/>
        <sz val="11"/>
        <color theme="1"/>
        <rFont val="Calibri"/>
        <family val="2"/>
      </rPr>
      <t xml:space="preserve">ikX </t>
    </r>
    <r>
      <rPr>
        <b/>
        <sz val="11"/>
        <color theme="1"/>
        <rFont val="Calibri"/>
        <family val="2"/>
      </rPr>
      <t>=A { e</t>
    </r>
    <r>
      <rPr>
        <b/>
        <vertAlign val="superscript"/>
        <sz val="11"/>
        <color theme="1"/>
        <rFont val="Calibri"/>
        <family val="2"/>
      </rPr>
      <t>μt</t>
    </r>
    <r>
      <rPr>
        <b/>
        <sz val="11"/>
        <color theme="1"/>
        <rFont val="Calibri"/>
        <family val="2"/>
      </rPr>
      <t xml:space="preserve"> * e</t>
    </r>
    <r>
      <rPr>
        <b/>
        <vertAlign val="superscript"/>
        <sz val="11"/>
        <color theme="1"/>
        <rFont val="Calibri"/>
        <family val="2"/>
      </rPr>
      <t>iX</t>
    </r>
    <r>
      <rPr>
        <b/>
        <sz val="11"/>
        <color theme="1"/>
        <rFont val="Calibri"/>
        <family val="2"/>
      </rPr>
      <t xml:space="preserve"> }</t>
    </r>
    <r>
      <rPr>
        <b/>
        <vertAlign val="superscript"/>
        <sz val="11"/>
        <color theme="1"/>
        <rFont val="Calibri"/>
        <family val="2"/>
      </rPr>
      <t>k</t>
    </r>
  </si>
  <si>
    <t>DE EERSTE e-TERM VEROORZAAKT DAN EEN IN DE TIJD TOENEMENDE AMPLITUDE EN DE TWEEDE e-TERM EEN GOLFVORM IN DE PLAATS</t>
  </si>
  <si>
    <t>DE IN DE TIJD TOENEMENDE AMPLITUDE WIJST OP EEN INSTABIEL PROCES WAARBIJ DE BEWEGING IN DE TIJD STEEDS GROTER ZOU WILLEN WORDEN</t>
  </si>
  <si>
    <r>
      <rPr>
        <b/>
        <u/>
        <sz val="11"/>
        <color theme="1"/>
        <rFont val="Calibri"/>
        <family val="2"/>
        <scheme val="minor"/>
      </rPr>
      <t xml:space="preserve">VOLLEDIG HYPOTHETISCHE BESCHOUWINGEN </t>
    </r>
    <r>
      <rPr>
        <b/>
        <sz val="11"/>
        <color theme="1"/>
        <rFont val="Calibri"/>
        <family val="2"/>
        <scheme val="minor"/>
      </rPr>
      <t xml:space="preserve">                 DOOR MRM</t>
    </r>
  </si>
  <si>
    <r>
      <t>WORDT VOLLEDIG HYPOTHETISCH EEN CONSTANTE IMAGINAIRE GOLFSNELHEID i</t>
    </r>
    <r>
      <rPr>
        <b/>
        <sz val="11"/>
        <color theme="1"/>
        <rFont val="Calibri"/>
        <family val="2"/>
      </rPr>
      <t>μ = ω/k VERONDERSTELT</t>
    </r>
  </si>
  <si>
    <t>DIT BETEKENT DAT DE GOLFSNELHEID GEEN IMAGINAIRE GROOTHEID KAN ZIJN EN ZELF COMPLEX MOET ZIJN</t>
  </si>
  <si>
    <r>
      <t xml:space="preserve">WE VERONDERSTELLEN DAAROM NU </t>
    </r>
    <r>
      <rPr>
        <b/>
        <sz val="11"/>
        <color theme="1"/>
        <rFont val="Calibri"/>
        <family val="2"/>
      </rPr>
      <t>μ = a + ib = ω/k</t>
    </r>
  </si>
  <si>
    <t>BESCHOUWING 1  IMAGINAIRE OF COMPLEXE GOLFSNELHEID</t>
  </si>
  <si>
    <t xml:space="preserve">ALS b NEGATIEF IS WERKT DE EERSTE e-TERM ALS DEMPING, DE TWEEDE e-TERM ALS MODULERENDE AMPLITUDE </t>
  </si>
  <si>
    <r>
      <t xml:space="preserve">DEZE BESCHOUWINGEN ZIJN </t>
    </r>
    <r>
      <rPr>
        <b/>
        <sz val="11"/>
        <color rgb="FFFF0000"/>
        <rFont val="Calibri"/>
        <family val="2"/>
        <scheme val="minor"/>
      </rPr>
      <t>NATUURKUNDIG NOCH WISKUNDIG JUIST</t>
    </r>
    <r>
      <rPr>
        <b/>
        <sz val="11"/>
        <color theme="1"/>
        <rFont val="Calibri"/>
        <family val="2"/>
        <scheme val="minor"/>
      </rPr>
      <t xml:space="preserve">, EN UITSLUITEND BEDOELD ALS EEN POGING </t>
    </r>
  </si>
  <si>
    <t>BIJ EEN STAANDE GOLF MOET MET TWEE TEGENGESTELDE GOLVEN WORDEN GEWERKT</t>
  </si>
  <si>
    <t>DOOR DE VERANDERING IN FASEVERSCHIL VERANDERT OOK STEEDS DE VORM VAN HET GOLFPAKKETJE</t>
  </si>
  <si>
    <t>BIJ BENADERING KAN GEMIDDELD EEN EFFECTIEF GOLFPAKKETJE WORDEN VERONDERSTELD</t>
  </si>
  <si>
    <t>DIT GEDRAG KAN VERDER HET BESTE WORDEN VERGELEKEN MET DAT BIJ HET ELECTRODYNAMISCH GEDRAG BIJ EEN SPOEL EN EEN CONDENSATOR</t>
  </si>
  <si>
    <r>
      <t>OM NOG IETS MEER INZICHT IN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 xml:space="preserve">DINGER FUNCTIES TE VERKRIJGEN </t>
    </r>
  </si>
  <si>
    <r>
      <t xml:space="preserve">WELLICHT ZOU HET BETER ZIJN OM BIJVOORBEELD IETS ALS </t>
    </r>
    <r>
      <rPr>
        <b/>
        <sz val="11"/>
        <color theme="1"/>
        <rFont val="Calibri"/>
        <family val="2"/>
      </rPr>
      <t>μ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= iω/k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 xml:space="preserve"> TE VERONDERSTELLEN, MAAR DAN WORDT HET VEEL GECOMPLICEERDER</t>
    </r>
  </si>
  <si>
    <t>WILLICHT KUNNEN DERGELIJKE OVERWEGINGEN WORDEN GEBRUIKT OM BORN'S RULE NADER TE ONDERZOEKEN</t>
  </si>
  <si>
    <t>DE PRECIEZE INTERPRETATIE BLIJFT ECHTER LASTIG</t>
  </si>
  <si>
    <r>
      <t>SUBSITUTIE GEEFT DAN ψ(X,t) = A e</t>
    </r>
    <r>
      <rPr>
        <b/>
        <vertAlign val="superscript"/>
        <sz val="11"/>
        <color theme="1"/>
        <rFont val="Calibri"/>
        <family val="2"/>
        <scheme val="minor"/>
      </rPr>
      <t>i(kX-ωt)</t>
    </r>
    <r>
      <rPr>
        <b/>
        <sz val="11"/>
        <color theme="1"/>
        <rFont val="Calibri"/>
        <family val="2"/>
        <scheme val="minor"/>
      </rPr>
      <t xml:space="preserve"> = A e</t>
    </r>
    <r>
      <rPr>
        <b/>
        <vertAlign val="superscript"/>
        <sz val="11"/>
        <color theme="1"/>
        <rFont val="Calibri"/>
        <family val="2"/>
        <scheme val="minor"/>
      </rPr>
      <t>i(kX -akt-ibkt)</t>
    </r>
    <r>
      <rPr>
        <b/>
        <sz val="11"/>
        <color theme="1"/>
        <rFont val="Calibri"/>
        <family val="2"/>
        <scheme val="minor"/>
      </rPr>
      <t xml:space="preserve"> = A e</t>
    </r>
    <r>
      <rPr>
        <b/>
        <vertAlign val="superscript"/>
        <sz val="11"/>
        <color theme="1"/>
        <rFont val="Calibri"/>
        <family val="2"/>
        <scheme val="minor"/>
      </rPr>
      <t>bkt</t>
    </r>
    <r>
      <rPr>
        <b/>
        <sz val="11"/>
        <color theme="1"/>
        <rFont val="Calibri"/>
        <family val="2"/>
        <scheme val="minor"/>
      </rPr>
      <t xml:space="preserve"> * e</t>
    </r>
    <r>
      <rPr>
        <b/>
        <vertAlign val="superscript"/>
        <sz val="11"/>
        <color theme="1"/>
        <rFont val="Calibri"/>
        <family val="2"/>
        <scheme val="minor"/>
      </rPr>
      <t>ik</t>
    </r>
    <r>
      <rPr>
        <b/>
        <vertAlign val="superscript"/>
        <sz val="11"/>
        <color theme="1"/>
        <rFont val="Calibri"/>
        <family val="2"/>
      </rPr>
      <t>(X-at)</t>
    </r>
    <r>
      <rPr>
        <b/>
        <sz val="11"/>
        <color theme="1"/>
        <rFont val="Calibri"/>
        <family val="2"/>
      </rPr>
      <t xml:space="preserve"> = A { e</t>
    </r>
    <r>
      <rPr>
        <b/>
        <vertAlign val="superscript"/>
        <sz val="11"/>
        <color theme="1"/>
        <rFont val="Calibri"/>
        <family val="2"/>
      </rPr>
      <t>bt</t>
    </r>
    <r>
      <rPr>
        <b/>
        <sz val="11"/>
        <color theme="1"/>
        <rFont val="Calibri"/>
        <family val="2"/>
      </rPr>
      <t xml:space="preserve"> * e</t>
    </r>
    <r>
      <rPr>
        <b/>
        <vertAlign val="superscript"/>
        <sz val="11"/>
        <color theme="1"/>
        <rFont val="Calibri"/>
        <family val="2"/>
      </rPr>
      <t>iX</t>
    </r>
    <r>
      <rPr>
        <b/>
        <sz val="11"/>
        <color theme="1"/>
        <rFont val="Calibri"/>
        <family val="2"/>
      </rPr>
      <t xml:space="preserve"> *e</t>
    </r>
    <r>
      <rPr>
        <b/>
        <vertAlign val="superscript"/>
        <sz val="11"/>
        <color theme="1"/>
        <rFont val="Calibri"/>
        <family val="2"/>
      </rPr>
      <t>-iat</t>
    </r>
    <r>
      <rPr>
        <b/>
        <sz val="11"/>
        <color theme="1"/>
        <rFont val="Calibri"/>
        <family val="2"/>
      </rPr>
      <t xml:space="preserve"> }</t>
    </r>
    <r>
      <rPr>
        <b/>
        <vertAlign val="superscript"/>
        <sz val="11"/>
        <color theme="1"/>
        <rFont val="Calibri"/>
        <family val="2"/>
      </rPr>
      <t>k</t>
    </r>
  </si>
  <si>
    <t>EN DE DERDERE e-TERM ALS DE INWENDIGE GOLF</t>
  </si>
  <si>
    <t>VOORAL OOK DE k-MACHT ILLUSTREERT DAN HET CONTINU VERANDERENDE GEDRAG</t>
  </si>
  <si>
    <r>
      <t>DE VEELGEMAAKTE OPMERKING BIJ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GOLFVERGELIJKING DAT DIT IN DE PRAKTIJK ZO BLIJKT TE ZIJN,</t>
    </r>
  </si>
  <si>
    <t xml:space="preserve">EN VERSCHAFT DEZE BESCHOUWING WEL DEGELIJK AANVULLEND INZICHT </t>
  </si>
  <si>
    <r>
      <t xml:space="preserve">BIJ VRIJ DEELTJE IS V = 0 EN WORDT DE VERGELIJKING IDENTIEK AAN DIE BIJ EEN KLASSIEKE GOLF MET </t>
    </r>
    <r>
      <rPr>
        <b/>
        <sz val="11"/>
        <color theme="1"/>
        <rFont val="Calibri"/>
        <family val="2"/>
      </rPr>
      <t>μ = √ h/2M = √(h/2) / √M</t>
    </r>
  </si>
  <si>
    <r>
      <t>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GOLFVERGELIJKING WORT DUS IN VERSCHILLENDE VORMEN GESCHREVEN EN BEVAT VAAK DE IMAGINAIRE FACTIOR i</t>
    </r>
  </si>
  <si>
    <t>DIFFERENTIAALVERGELIJKINGEN ALGEMEEN</t>
  </si>
  <si>
    <t>http://staff.science.uva.nl/~craats/CGnieuw.pdf</t>
  </si>
  <si>
    <t>http://hyperphysics.phy-astr.gsu.edu/hbase/cplxcon.html#c1</t>
  </si>
  <si>
    <t>HYPERPHYSICS COMPLEX NUMBERS</t>
  </si>
  <si>
    <t>DIT WERKBLAD IS NADERHAND TUSSENGEVOEGD ZONDER WIJZIGING VAN DE ANDERE WERKBLADEN</t>
  </si>
  <si>
    <t xml:space="preserve">1) DE FILE  GETALLEN &amp; COMPLEXE REKENWIJZE </t>
  </si>
  <si>
    <t>2) DE FILE KLASSIEKE ELECTRODYNAMICA &amp; CONTROL THEORY</t>
  </si>
  <si>
    <r>
      <t xml:space="preserve"> Y = A e</t>
    </r>
    <r>
      <rPr>
        <b/>
        <vertAlign val="superscript"/>
        <sz val="11"/>
        <color theme="1"/>
        <rFont val="Calibri"/>
        <family val="2"/>
        <scheme val="minor"/>
      </rPr>
      <t>i(kX</t>
    </r>
    <r>
      <rPr>
        <b/>
        <vertAlign val="superscript"/>
        <sz val="11"/>
        <color theme="1"/>
        <rFont val="Calibri"/>
        <family val="2"/>
      </rPr>
      <t>-ωt)</t>
    </r>
    <r>
      <rPr>
        <b/>
        <sz val="11"/>
        <color theme="1"/>
        <rFont val="Calibri"/>
        <family val="2"/>
      </rPr>
      <t xml:space="preserve"> + C = A e</t>
    </r>
    <r>
      <rPr>
        <b/>
        <vertAlign val="superscript"/>
        <sz val="11"/>
        <color theme="1"/>
        <rFont val="Calibri"/>
        <family val="2"/>
      </rPr>
      <t>ikX</t>
    </r>
    <r>
      <rPr>
        <b/>
        <sz val="11"/>
        <color theme="1"/>
        <rFont val="Calibri"/>
        <family val="2"/>
      </rPr>
      <t xml:space="preserve"> * e</t>
    </r>
    <r>
      <rPr>
        <b/>
        <vertAlign val="superscript"/>
        <sz val="11"/>
        <color theme="1"/>
        <rFont val="Calibri"/>
        <family val="2"/>
      </rPr>
      <t xml:space="preserve">-iωt </t>
    </r>
    <r>
      <rPr>
        <b/>
        <sz val="11"/>
        <color theme="1"/>
        <rFont val="Calibri"/>
        <family val="2"/>
      </rPr>
      <t>+ C = A { COS(kX-ωt) - i SIN (kX-ωt) } + C</t>
    </r>
  </si>
  <si>
    <t>IN WERKBLAD SCHRÖDINGER IS DE GOLFVERGELIJKING AFGELEID VANUIT DE ALGEMENE OPLOSSING</t>
  </si>
  <si>
    <t xml:space="preserve">DEZE IS GESUBSTITEERD IN EEN VERONDERSTELDE DIFFERENTIAALVERGELIJKING </t>
  </si>
  <si>
    <t>ALGEMENE VORM COMPLEXE DIFFERENTIAALVERGELIJKING</t>
  </si>
  <si>
    <r>
      <t>i P dy/dt + Q d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y/dX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+ Ry = S</t>
    </r>
  </si>
  <si>
    <t>VOOR DE PARTICULIERE OPLOSSING GELDT RC = S --&gt; C = S/R</t>
  </si>
  <si>
    <r>
      <t>VOOR EEN VERDERE VOORBEREIDING OP EN INTERPRETATIE VAN DE COMPLEXE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GOLFVERGELIJKING ZIE:</t>
    </r>
  </si>
  <si>
    <r>
      <t>VERVOLGENS ZIJN DE CO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FFICIENTEN BEPAALD DOOR GELIJKSTELLING AAN DE HAMILTONIAN</t>
    </r>
  </si>
  <si>
    <t>COMPLEXE GETALLEN VOOR WISKUNDE D    JAN VAN DE CRAATS   UVA</t>
  </si>
  <si>
    <r>
      <t>SUBSTITUTIE RESULTEERT IN  i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P q e</t>
    </r>
    <r>
      <rPr>
        <b/>
        <vertAlign val="superscript"/>
        <sz val="11"/>
        <color theme="1"/>
        <rFont val="Calibri"/>
        <family val="2"/>
        <scheme val="minor"/>
      </rPr>
      <t>i(px+qt)</t>
    </r>
    <r>
      <rPr>
        <b/>
        <sz val="11"/>
        <color theme="1"/>
        <rFont val="Calibri"/>
        <family val="2"/>
        <scheme val="minor"/>
      </rPr>
      <t xml:space="preserve"> + Q i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p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e</t>
    </r>
    <r>
      <rPr>
        <b/>
        <vertAlign val="superscript"/>
        <sz val="11"/>
        <color theme="1"/>
        <rFont val="Calibri"/>
        <family val="2"/>
        <scheme val="minor"/>
      </rPr>
      <t>i(px+qt)</t>
    </r>
    <r>
      <rPr>
        <b/>
        <sz val="11"/>
        <color theme="1"/>
        <rFont val="Calibri"/>
        <family val="2"/>
        <scheme val="minor"/>
      </rPr>
      <t xml:space="preserve"> + R A e</t>
    </r>
    <r>
      <rPr>
        <b/>
        <vertAlign val="superscript"/>
        <sz val="11"/>
        <color theme="1"/>
        <rFont val="Calibri"/>
        <family val="2"/>
        <scheme val="minor"/>
      </rPr>
      <t>i(px+qt)</t>
    </r>
    <r>
      <rPr>
        <b/>
        <sz val="11"/>
        <color theme="1"/>
        <rFont val="Calibri"/>
        <family val="2"/>
        <scheme val="minor"/>
      </rPr>
      <t xml:space="preserve"> + RC = S</t>
    </r>
  </si>
  <si>
    <t>WE BEPALEN NU OMGEKEERD DE ALGEMENE OPLOSSING VANUIT EEN ALGEMENE COMPLEXE DIFFERENTIAALVERGELIJKING</t>
  </si>
  <si>
    <r>
      <t>DE KARAKTERISTIEKE VERGELIJKING VOOR ALLE TERMEN MET e</t>
    </r>
    <r>
      <rPr>
        <b/>
        <vertAlign val="superscript"/>
        <sz val="11"/>
        <color theme="1"/>
        <rFont val="Calibri"/>
        <family val="2"/>
        <scheme val="minor"/>
      </rPr>
      <t>i(px+qt)</t>
    </r>
    <r>
      <rPr>
        <b/>
        <sz val="11"/>
        <color theme="1"/>
        <rFont val="Calibri"/>
        <family val="2"/>
        <scheme val="minor"/>
      </rPr>
      <t xml:space="preserve"> IS DUS:  - P q  - Q p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+ RA = 0 --&gt; Pq = - Q p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+ RA</t>
    </r>
  </si>
  <si>
    <r>
      <t>GELIJKSTELLEN AAN DE HAMILTONIAN hf = h2/2Mλ2 + V GEEFT  Pq = hf  , Qp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 - h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/2Mλ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EN RA = V</t>
    </r>
  </si>
  <si>
    <r>
      <t>ALS WORDT VERONDERSTELT DAT p = k = 2</t>
    </r>
    <r>
      <rPr>
        <b/>
        <sz val="11"/>
        <color theme="1"/>
        <rFont val="Calibri"/>
        <family val="2"/>
      </rPr>
      <t>π/λ  EN  q = - ω = - 2πf   RESULTEERT DIT IN DE COËFFICIENTEN P = - h/2π  EN Q = - h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/8π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M</t>
    </r>
  </si>
  <si>
    <t>HOOFDSTUK 5 UITLEG M.B.T. DIFFERENTIAALVERGELIJKINGEN</t>
  </si>
  <si>
    <t>LET GOED OP VERSCHIL HOOFDLETTERS</t>
  </si>
  <si>
    <t>EN KLEINE LETTERS</t>
  </si>
  <si>
    <r>
      <t>DEZE VERONDERSTELLINGEN RESULTEREN DAN IN DE SCHR</t>
    </r>
    <r>
      <rPr>
        <b/>
        <sz val="11"/>
        <color theme="1"/>
        <rFont val="Calibri"/>
        <family val="2"/>
      </rPr>
      <t>Ö</t>
    </r>
    <r>
      <rPr>
        <b/>
        <sz val="11"/>
        <color theme="1"/>
        <rFont val="Calibri"/>
        <family val="2"/>
        <scheme val="minor"/>
      </rPr>
      <t>DINGER GOLFVERGELIJKING, MET P EN Q BEIDE NEGATIEF</t>
    </r>
  </si>
  <si>
    <t>MET P EN Q BEIDE NEGATIEF IS p POSITIEF EN q NEGATIEF</t>
  </si>
  <si>
    <t>DE OPLOSSING HANGT DAN AF VAN DE WAARDEN P EN Q</t>
  </si>
  <si>
    <t>ER BESTAAT DUS EEN FAMILIE VAN COMPLEXE DIFFERENTIAAL C.Q. GOLFVERGELIJKINGEN DIE VOLDOEN AAN DE HAMILTONIAN</t>
  </si>
  <si>
    <t xml:space="preserve"> MET BEIDE h IN DE TELLER</t>
  </si>
  <si>
    <r>
      <t>WE VERONDERSTELLEN ALS ALGEMENE OPLOSSING y = A e</t>
    </r>
    <r>
      <rPr>
        <b/>
        <vertAlign val="superscript"/>
        <sz val="11"/>
        <color theme="1"/>
        <rFont val="Calibri"/>
        <family val="2"/>
        <scheme val="minor"/>
      </rPr>
      <t>i(px+qt)</t>
    </r>
    <r>
      <rPr>
        <b/>
        <sz val="11"/>
        <color theme="1"/>
        <rFont val="Calibri"/>
        <family val="2"/>
        <scheme val="minor"/>
      </rPr>
      <t xml:space="preserve"> + C </t>
    </r>
  </si>
  <si>
    <r>
      <t>MEER ALGEMEEN KAN OOK GESCHREVEN WORDEN q = hf/P = - hf/|P| = -h</t>
    </r>
    <r>
      <rPr>
        <b/>
        <sz val="11"/>
        <color theme="1"/>
        <rFont val="Calibri"/>
        <family val="2"/>
      </rPr>
      <t xml:space="preserve">ε  </t>
    </r>
    <r>
      <rPr>
        <b/>
        <sz val="11"/>
        <color theme="1"/>
        <rFont val="Calibri"/>
        <family val="2"/>
        <scheme val="minor"/>
      </rPr>
      <t>EN p = (-1/2MQ)</t>
    </r>
    <r>
      <rPr>
        <b/>
        <vertAlign val="superscript"/>
        <sz val="11"/>
        <color theme="1"/>
        <rFont val="Calibri"/>
        <family val="2"/>
        <scheme val="minor"/>
      </rPr>
      <t>0,5</t>
    </r>
    <r>
      <rPr>
        <b/>
        <sz val="11"/>
        <color theme="1"/>
        <rFont val="Calibri"/>
        <family val="2"/>
        <scheme val="minor"/>
      </rPr>
      <t xml:space="preserve"> h/</t>
    </r>
    <r>
      <rPr>
        <b/>
        <sz val="11"/>
        <color theme="1"/>
        <rFont val="Calibri"/>
        <family val="2"/>
      </rPr>
      <t>λ = (1/2M|Q|)</t>
    </r>
    <r>
      <rPr>
        <b/>
        <vertAlign val="superscript"/>
        <sz val="11"/>
        <color theme="1"/>
        <rFont val="Calibri"/>
        <family val="2"/>
      </rPr>
      <t>0,5</t>
    </r>
    <r>
      <rPr>
        <b/>
        <sz val="11"/>
        <color theme="1"/>
        <rFont val="Calibri"/>
        <family val="2"/>
      </rPr>
      <t xml:space="preserve"> h/λ = hϒ</t>
    </r>
  </si>
  <si>
    <r>
      <t xml:space="preserve">ALS PRODUCT EN MACHTEN y = </t>
    </r>
    <r>
      <rPr>
        <b/>
        <sz val="11"/>
        <color theme="1"/>
        <rFont val="Calibri"/>
        <family val="2"/>
      </rPr>
      <t>A e</t>
    </r>
    <r>
      <rPr>
        <b/>
        <vertAlign val="superscript"/>
        <sz val="11"/>
        <color theme="1"/>
        <rFont val="Calibri"/>
        <family val="2"/>
      </rPr>
      <t>ihϒX</t>
    </r>
    <r>
      <rPr>
        <b/>
        <sz val="11"/>
        <color theme="1"/>
        <rFont val="Calibri"/>
        <family val="2"/>
      </rPr>
      <t xml:space="preserve"> * e</t>
    </r>
    <r>
      <rPr>
        <b/>
        <vertAlign val="superscript"/>
        <sz val="11"/>
        <color theme="1"/>
        <rFont val="Calibri"/>
        <family val="2"/>
      </rPr>
      <t xml:space="preserve">-ihεt </t>
    </r>
    <r>
      <rPr>
        <b/>
        <sz val="11"/>
        <color theme="1"/>
        <rFont val="Calibri"/>
        <family val="2"/>
      </rPr>
      <t>= A {e</t>
    </r>
    <r>
      <rPr>
        <b/>
        <vertAlign val="superscript"/>
        <sz val="11"/>
        <color theme="1"/>
        <rFont val="Calibri"/>
        <family val="2"/>
      </rPr>
      <t>ih</t>
    </r>
    <r>
      <rPr>
        <b/>
        <sz val="11"/>
        <color theme="1"/>
        <rFont val="Calibri"/>
        <family val="2"/>
      </rPr>
      <t>}</t>
    </r>
    <r>
      <rPr>
        <b/>
        <vertAlign val="superscript"/>
        <sz val="11"/>
        <color theme="1"/>
        <rFont val="Calibri"/>
        <family val="2"/>
      </rPr>
      <t xml:space="preserve">(ϒX-εt) </t>
    </r>
    <r>
      <rPr>
        <b/>
        <sz val="11"/>
        <color theme="1"/>
        <rFont val="Calibri"/>
        <family val="2"/>
      </rPr>
      <t>=</t>
    </r>
    <r>
      <rPr>
        <b/>
        <vertAlign val="superscript"/>
        <sz val="11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</rPr>
      <t>A {e</t>
    </r>
    <r>
      <rPr>
        <b/>
        <vertAlign val="superscript"/>
        <sz val="11"/>
        <color theme="1"/>
        <rFont val="Calibri"/>
        <family val="2"/>
      </rPr>
      <t>i(ϒX-εt)</t>
    </r>
    <r>
      <rPr>
        <b/>
        <sz val="11"/>
        <color theme="1"/>
        <rFont val="Calibri"/>
        <family val="2"/>
      </rPr>
      <t>}</t>
    </r>
    <r>
      <rPr>
        <b/>
        <vertAlign val="superscript"/>
        <sz val="11"/>
        <color theme="1"/>
        <rFont val="Calibri"/>
        <family val="2"/>
      </rPr>
      <t>h</t>
    </r>
  </si>
  <si>
    <r>
      <t>DE ALGEMENE OPLOSSING VAN DE HOMOGENE VERGELIJKING KAN DAN GESCHREVEN WORDEN ALS y = A e</t>
    </r>
    <r>
      <rPr>
        <b/>
        <vertAlign val="superscript"/>
        <sz val="11"/>
        <color theme="1"/>
        <rFont val="Calibri"/>
        <family val="2"/>
        <scheme val="minor"/>
      </rPr>
      <t>ih(</t>
    </r>
    <r>
      <rPr>
        <b/>
        <vertAlign val="superscript"/>
        <sz val="11"/>
        <color theme="1"/>
        <rFont val="Calibri"/>
        <family val="2"/>
      </rPr>
      <t xml:space="preserve">ϒX-εt) </t>
    </r>
    <r>
      <rPr>
        <b/>
        <sz val="11"/>
        <color theme="1"/>
        <rFont val="Calibri"/>
        <family val="2"/>
      </rPr>
      <t/>
    </r>
  </si>
  <si>
    <r>
      <t>IN SINUSVORM  y = A { COS h(ϒX-εt) + i SIN h(ϒX-εt) } = A { COS h + i SIN h }</t>
    </r>
    <r>
      <rPr>
        <b/>
        <vertAlign val="superscript"/>
        <sz val="11"/>
        <color theme="1"/>
        <rFont val="Calibri"/>
        <family val="2"/>
        <scheme val="minor"/>
      </rPr>
      <t>(ϒX-εt)</t>
    </r>
    <r>
      <rPr>
        <b/>
        <sz val="11"/>
        <color theme="1"/>
        <rFont val="Calibri"/>
        <family val="2"/>
        <scheme val="minor"/>
      </rPr>
      <t xml:space="preserve"> = A { COS (ϒX-εt) + i SIN (ϒX-εt) }</t>
    </r>
    <r>
      <rPr>
        <b/>
        <vertAlign val="superscript"/>
        <sz val="11"/>
        <color theme="1"/>
        <rFont val="Calibri"/>
        <family val="2"/>
        <scheme val="minor"/>
      </rPr>
      <t>h</t>
    </r>
  </si>
  <si>
    <r>
      <t>EN ALS PRODUCT y = A {COS h</t>
    </r>
    <r>
      <rPr>
        <b/>
        <sz val="11"/>
        <color theme="1"/>
        <rFont val="Calibri"/>
        <family val="2"/>
      </rPr>
      <t>ϒX + i SIN hϒ</t>
    </r>
    <r>
      <rPr>
        <b/>
        <sz val="11"/>
        <color theme="1"/>
        <rFont val="Calibri"/>
        <family val="2"/>
        <scheme val="minor"/>
      </rPr>
      <t>X } * {COS h</t>
    </r>
    <r>
      <rPr>
        <b/>
        <sz val="11"/>
        <color theme="1"/>
        <rFont val="Calibri"/>
        <family val="2"/>
      </rPr>
      <t>εt</t>
    </r>
    <r>
      <rPr>
        <b/>
        <sz val="11"/>
        <color theme="1"/>
        <rFont val="Calibri"/>
        <family val="2"/>
        <scheme val="minor"/>
      </rPr>
      <t xml:space="preserve"> + i SIN h</t>
    </r>
    <r>
      <rPr>
        <b/>
        <sz val="11"/>
        <color theme="1"/>
        <rFont val="Calibri"/>
        <family val="2"/>
      </rPr>
      <t>εt }</t>
    </r>
  </si>
  <si>
    <t>DOOR MRM</t>
  </si>
  <si>
    <r>
      <t>ALLEEN MET p = k = 2</t>
    </r>
    <r>
      <rPr>
        <b/>
        <sz val="11"/>
        <color theme="1"/>
        <rFont val="Calibri"/>
        <family val="2"/>
      </rPr>
      <t>π/λ,   q = - ω = - 2πf , P = - h/2π  EN Q = - h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/8π</t>
    </r>
    <r>
      <rPr>
        <b/>
        <vertAlign val="superscript"/>
        <sz val="11"/>
        <color theme="1"/>
        <rFont val="Calibri"/>
        <family val="2"/>
      </rPr>
      <t>2</t>
    </r>
    <r>
      <rPr>
        <b/>
        <sz val="11"/>
        <color theme="1"/>
        <rFont val="Calibri"/>
        <family val="2"/>
      </rPr>
      <t>M WORDT DE SCHRÖDINGER GOLFVERGELIJKING EN OPLOSSING VERKREGEN</t>
    </r>
  </si>
  <si>
    <t>DE MACHTFUNCTIES DUIDEN OP EEN COMPLEXE WAARDE MET ZEER KLEINE HOEK EN EEN GROTE VERANDERELIJKE EXPONENT</t>
  </si>
  <si>
    <t>OF OP EEN COMPLEXE WAARDE MET EEN VERANDERLIJKE GROTE HOEK EN ZEER KLEINE EXPONENT</t>
  </si>
  <si>
    <r>
      <t>IN DE FORMULES KAN h WORDEN GE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LIMINEERD MET h = 2</t>
    </r>
    <r>
      <rPr>
        <b/>
        <sz val="11"/>
        <color theme="1"/>
        <rFont val="Calibri"/>
        <family val="2"/>
      </rPr>
      <t>π</t>
    </r>
    <r>
      <rPr>
        <b/>
        <sz val="11"/>
        <color theme="1"/>
        <rFont val="Calibri"/>
        <family val="2"/>
        <scheme val="minor"/>
      </rPr>
      <t>Pq/</t>
    </r>
    <r>
      <rPr>
        <b/>
        <sz val="11"/>
        <color theme="1"/>
        <rFont val="Calibri"/>
        <family val="2"/>
      </rPr>
      <t>ω WAARDOOR IN DE NOEMER VAN p HET PRODUCT λω</t>
    </r>
    <r>
      <rPr>
        <b/>
        <sz val="11"/>
        <color theme="1"/>
        <rFont val="Calibri"/>
        <family val="2"/>
        <scheme val="minor"/>
      </rPr>
      <t xml:space="preserve"> ONTSTAAT</t>
    </r>
  </si>
  <si>
    <t>HET PRODUCT WIJST OP HET GEDRAG VAN EEN KLASSIEKE SNAAR, MAAR NU IN DE COMPLEXE RUIMTE</t>
  </si>
  <si>
    <t>DIT IS DE BASIS VOOR HET BIJ BENADERING VERONDERSTELDE GOLPAKKETJE BINNEN EEN OMHULLENDE ALS VERONDERSTELT IN DE FILE TUNNELING &amp; PLAATS</t>
  </si>
  <si>
    <t>DEZE OVERWEGINGEN ZOUDEN DOOR PROFESSIONELE WISKUNDIGEN NADER GEANALYSEERD EN UITGEWERKT MOETEN WORDEN</t>
  </si>
  <si>
    <t>EEN VASTE POLE BETEKEND EEN BEPAALDE STAPRESPONSIE</t>
  </si>
  <si>
    <t>EEN CONTINUE VERANDERENDE POOL ZAL STEEDS EEN ANDERE STAPRESPONSIE OPLEVEREN</t>
  </si>
  <si>
    <r>
      <t>h</t>
    </r>
    <r>
      <rPr>
        <b/>
        <sz val="11"/>
        <color theme="1"/>
        <rFont val="Calibri"/>
        <family val="2"/>
      </rPr>
      <t>ϒ VERTEGENWOORDIGD EEN GOLFCONSTANTE k EN εt EEN FREQUENTIE ω</t>
    </r>
  </si>
  <si>
    <t>MIJN INTUITIE ZEGT DAT ER EEN RELATIE TE LEGGEN MOET ZIJN TUSSEN DE MACHTFUNCTIES IN HET COMPLEXE VLAK EN BORNS RULE</t>
  </si>
  <si>
    <t>DE JUISTE INGEVING ONTBREEKT VOORALSNOG</t>
  </si>
  <si>
    <t>DE OPLOSSINGEN GAAN NIET IN OP DE OVERGANGEN TUSSEN DE VERSCHILLENDE TOESTANDEN</t>
  </si>
  <si>
    <t>EERDER IS BETOOGD DAT DIT TE MAKEN ZOU KUNNEN HEBBEN MET KLEINE VARIATIES IN LENGTE TUSSEN DE EINDEN VAN DE TOESTANDEN</t>
  </si>
  <si>
    <t>BIJ EEN KLEIN BEETJE "LOPEN" VAN EEN EINDE OVER DE BOL VERANDERT  DAN DE LENGTE</t>
  </si>
  <si>
    <t>DIT VERGELIJKBAAR MET HET GEDRAG VAN EEN ELEKTRISCHE VONK TUSSEN TWEE BOLLEN</t>
  </si>
  <si>
    <t>HET FORMULE VOOR DE ENERGIE KAN DAN WORDEN GESCHREVEN ALS E = K n2 / L2  --&gt; √(E/K) = n/L</t>
  </si>
  <si>
    <t>JE KUNT HIERBIJ DENKEN AAN DE AFSTAND TUSSEN TWEE BOLLEN</t>
  </si>
  <si>
    <t>DIT KAN ALS VOLGT GRAFISCH WORDEN GEILLUSTREERD</t>
  </si>
  <si>
    <t>BIJ LAGE n IS DE LENGTEVARIATIE RELATIEF KLEIN, MAAR BIJ HOGERE n WORDT DEZE STEEDS KLEINER</t>
  </si>
  <si>
    <t>IN DE FILE TOESTANDEN EN LINEAIRE SUPERPOSITIE WORDT UITGEGAAN DAT TWEE OF MEER TOESTANDEN NAAST ELKAAR KUNNEN BESTAAN</t>
  </si>
  <si>
    <t>HET ENKELE DEELTJE KAN DAN ZIJN BEWEGINGSENERGIE HALEN UIT DE LINEAIRE SUPERPOSITIE VAN DE TOESTANDEN</t>
  </si>
  <si>
    <t xml:space="preserve">DAARMEE GAAT HET BEWEGEN ALS EEN INWENDIG GOLFPAKKETJE MET EXTRA VARIERENDE AMPLITUDE BEPAALD DOOR DE LINEAIRE SUPERPOSITIE </t>
  </si>
  <si>
    <t>MEER ALGEMEEN WORDT DE BILINEAIRE VORM IN DE HILBERT RUIMTE GEBRUIKT</t>
  </si>
  <si>
    <t xml:space="preserve">ER IS ECHTER SLECHTS SPRAKEN VAN EEN KANSFUNCTIE ALS DE SOM VAN ALLE PRODUCTEN VAN 2 UIT N TOESTANDEN OVER HET GEHELE KANSDOMEIN </t>
  </si>
  <si>
    <t>GELIJK IS AAN NUL</t>
  </si>
  <si>
    <t>IN EEN FINITE PUT BLIJKT DIT STEEDS ZO TE ZIJN, MAAR IN EEN INFINTE PUT REEDS NIET MEER</t>
  </si>
  <si>
    <t xml:space="preserve">DEZE SIMPLISTISCHE BESCHOUWING VERSCHAFT ENIG INZICHT EN EEN MOGELIJKE VERKLARING </t>
  </si>
  <si>
    <t>VOOR HETGEEN ER OP QUANTUM SCHAAL LIJKT TE GEBEUREN</t>
  </si>
  <si>
    <r>
      <t xml:space="preserve">OVERSTAP TUSSEN </t>
    </r>
    <r>
      <rPr>
        <b/>
        <u/>
        <sz val="11"/>
        <color rgb="FFC00000"/>
        <rFont val="Calibri"/>
        <family val="2"/>
        <scheme val="minor"/>
      </rPr>
      <t>EN BEHOUD</t>
    </r>
    <r>
      <rPr>
        <b/>
        <u/>
        <sz val="11"/>
        <color theme="1"/>
        <rFont val="Calibri"/>
        <family val="2"/>
        <scheme val="minor"/>
      </rPr>
      <t xml:space="preserve"> VAN TOESTANDEN</t>
    </r>
  </si>
  <si>
    <t>IN DE FILE TUNNELING EN PLAATS WORDT UITGELEGD DAT HET DEELTJE BINNEN ELKE GOLFFUNCTIE ZICH SCHIJNT TE GEDRAGEN</t>
  </si>
  <si>
    <t>ALS EEN INWENDIG GOLFPAKKETJE EN DIT DE ENIGE VERKLARING IS VOOR BORN'S RULE VOOR DE PLAATS VAN HET DEELTJE</t>
  </si>
  <si>
    <t>DE PLAATS VAN HET DEELTJE WORDT DAN BEPAALD DOOR DE PDF GEBASEERD OP HET KWADRAAT VAN DE LINEAIRE SUPERPOSITIE</t>
  </si>
  <si>
    <t xml:space="preserve">DIT ZOU KUNNEN BETEKENEN DAT BIJ TOENEMENDE ENERGIE EEN LAGERE TOESTAND KAN BLIJVEN BESTAAN </t>
  </si>
  <si>
    <t xml:space="preserve">ER WORDT DAN NIET PERSE OVERGESTAPT VAN DE ENE NAAR DE ANDERE TOESTAND, </t>
  </si>
  <si>
    <t>MAAR ER KAN OOK AAN BESTAANDE TOESTANDEN EEN NIEUWE TOESTAND MET MEER ENERGIE WORDEN TOEGEVOEGD</t>
  </si>
  <si>
    <t>OP DIE MANIER ONTSTAAN MEERDERE TOESTANDEN NAAST ELKAAR</t>
  </si>
  <si>
    <t>HET ZOU DAN NAMELIJK NIET GAAN OM HET AANSLAAN OF TERUGVALLEN IN EEN BAAN,</t>
  </si>
  <si>
    <t>DIT HEEFT WEL CONSEQUENTIES VOOR DE INTERPRETATIE VAN HET ATOOMMODEL VAN BOHR</t>
  </si>
  <si>
    <t>MAAR OM HET ONTSTAAN OF WEGVALLEN VAN EEN TOESTAND, OF MEERDERE</t>
  </si>
</sst>
</file>

<file path=xl/styles.xml><?xml version="1.0" encoding="utf-8"?>
<styleSheet xmlns="http://schemas.openxmlformats.org/spreadsheetml/2006/main">
  <numFmts count="1">
    <numFmt numFmtId="164" formatCode="0.000"/>
  </numFmts>
  <fonts count="3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sz val="11"/>
      <color rgb="FF000000"/>
      <name val="Calibri"/>
      <family val="2"/>
      <scheme val="minor"/>
    </font>
    <font>
      <b/>
      <vertAlign val="subscript"/>
      <sz val="11"/>
      <color theme="1"/>
      <name val="Calibri"/>
      <family val="2"/>
    </font>
    <font>
      <u/>
      <sz val="11"/>
      <color theme="10"/>
      <name val="Calibri"/>
      <family val="2"/>
    </font>
    <font>
      <u/>
      <sz val="11"/>
      <color theme="4"/>
      <name val="Calibri"/>
      <family val="2"/>
    </font>
    <font>
      <u/>
      <sz val="11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u/>
      <sz val="11"/>
      <color theme="3"/>
      <name val="Calibri"/>
      <family val="2"/>
    </font>
    <font>
      <b/>
      <vertAlign val="subscript"/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u/>
      <sz val="11"/>
      <color rgb="FFC00000"/>
      <name val="Calibri"/>
      <family val="2"/>
      <scheme val="minor"/>
    </font>
    <font>
      <b/>
      <sz val="11"/>
      <color rgb="FFC00000"/>
      <name val="Calibri"/>
      <family val="2"/>
    </font>
    <font>
      <sz val="12"/>
      <color rgb="FF009933"/>
      <name val="Arial"/>
      <family val="2"/>
    </font>
    <font>
      <b/>
      <sz val="16"/>
      <color rgb="FFC00000"/>
      <name val="Calibri"/>
      <family val="2"/>
      <scheme val="minor"/>
    </font>
    <font>
      <b/>
      <sz val="11"/>
      <color rgb="FF000000"/>
      <name val="Calibri"/>
      <family val="2"/>
    </font>
    <font>
      <b/>
      <vertAlign val="superscript"/>
      <sz val="11"/>
      <color rgb="FF000000"/>
      <name val="Calibri"/>
      <family val="2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b/>
      <u/>
      <sz val="11"/>
      <color rgb="FFC00000"/>
      <name val="Calibri"/>
      <family val="2"/>
    </font>
    <font>
      <b/>
      <vertAlign val="superscript"/>
      <sz val="11"/>
      <color rgb="FFC00000"/>
      <name val="Calibri"/>
      <family val="2"/>
    </font>
    <font>
      <sz val="11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73">
    <xf numFmtId="0" fontId="0" fillId="0" borderId="0" xfId="0"/>
    <xf numFmtId="0" fontId="2" fillId="0" borderId="0" xfId="0" applyFont="1"/>
    <xf numFmtId="0" fontId="1" fillId="0" borderId="0" xfId="0" applyFont="1"/>
    <xf numFmtId="0" fontId="8" fillId="0" borderId="0" xfId="0" applyFont="1"/>
    <xf numFmtId="0" fontId="3" fillId="0" borderId="0" xfId="1" applyFont="1" applyFill="1" applyAlignment="1" applyProtection="1"/>
    <xf numFmtId="0" fontId="1" fillId="0" borderId="0" xfId="0" applyFont="1" applyFill="1"/>
    <xf numFmtId="0" fontId="6" fillId="0" borderId="0" xfId="1" applyFont="1" applyFill="1" applyAlignment="1" applyProtection="1"/>
    <xf numFmtId="0" fontId="2" fillId="0" borderId="0" xfId="0" applyFont="1" applyFill="1"/>
    <xf numFmtId="0" fontId="11" fillId="0" borderId="0" xfId="1" applyFont="1" applyFill="1" applyAlignment="1" applyProtection="1"/>
    <xf numFmtId="0" fontId="6" fillId="0" borderId="0" xfId="0" applyFont="1"/>
    <xf numFmtId="0" fontId="12" fillId="2" borderId="0" xfId="1" applyFont="1" applyFill="1" applyAlignment="1" applyProtection="1"/>
    <xf numFmtId="0" fontId="12" fillId="0" borderId="0" xfId="1" applyFont="1" applyFill="1" applyAlignment="1" applyProtection="1"/>
    <xf numFmtId="0" fontId="0" fillId="0" borderId="0" xfId="0" applyFill="1"/>
    <xf numFmtId="0" fontId="10" fillId="0" borderId="0" xfId="1" applyFill="1" applyAlignment="1" applyProtection="1"/>
    <xf numFmtId="0" fontId="14" fillId="3" borderId="0" xfId="1" applyFont="1" applyFill="1" applyAlignment="1" applyProtection="1"/>
    <xf numFmtId="0" fontId="13" fillId="0" borderId="0" xfId="0" applyFont="1"/>
    <xf numFmtId="0" fontId="1" fillId="0" borderId="0" xfId="0" quotePrefix="1" applyFont="1"/>
    <xf numFmtId="0" fontId="0" fillId="0" borderId="0" xfId="0" quotePrefix="1"/>
    <xf numFmtId="0" fontId="16" fillId="0" borderId="0" xfId="0" applyFont="1"/>
    <xf numFmtId="0" fontId="0" fillId="0" borderId="0" xfId="0" applyFont="1"/>
    <xf numFmtId="0" fontId="0" fillId="0" borderId="0" xfId="0" applyFill="1" applyBorder="1"/>
    <xf numFmtId="0" fontId="0" fillId="0" borderId="0" xfId="0" applyFill="1" applyBorder="1" applyAlignment="1">
      <alignment horizontal="center" wrapText="1"/>
    </xf>
    <xf numFmtId="0" fontId="0" fillId="0" borderId="0" xfId="0" applyAlignment="1">
      <alignment horizontal="center"/>
    </xf>
    <xf numFmtId="0" fontId="10" fillId="0" borderId="0" xfId="1" applyNumberFormat="1" applyAlignment="1" applyProtection="1"/>
    <xf numFmtId="0" fontId="19" fillId="0" borderId="0" xfId="0" applyFont="1"/>
    <xf numFmtId="0" fontId="10" fillId="0" borderId="0" xfId="1" applyAlignment="1" applyProtection="1"/>
    <xf numFmtId="0" fontId="6" fillId="0" borderId="0" xfId="1" applyNumberFormat="1" applyFont="1" applyAlignment="1" applyProtection="1"/>
    <xf numFmtId="0" fontId="20" fillId="0" borderId="0" xfId="0" applyFont="1"/>
    <xf numFmtId="0" fontId="17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23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2" fontId="0" fillId="0" borderId="0" xfId="0" applyNumberFormat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2" fontId="1" fillId="0" borderId="4" xfId="0" applyNumberFormat="1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2" fontId="1" fillId="0" borderId="6" xfId="0" applyNumberFormat="1" applyFont="1" applyBorder="1" applyAlignment="1">
      <alignment horizontal="center"/>
    </xf>
    <xf numFmtId="0" fontId="1" fillId="0" borderId="1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8" xfId="0" applyFont="1" applyBorder="1"/>
    <xf numFmtId="2" fontId="1" fillId="0" borderId="0" xfId="0" applyNumberFormat="1" applyFont="1" applyBorder="1" applyAlignment="1">
      <alignment horizontal="center"/>
    </xf>
    <xf numFmtId="2" fontId="1" fillId="0" borderId="7" xfId="0" applyNumberFormat="1" applyFont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1" fillId="0" borderId="0" xfId="0" applyFont="1" applyBorder="1"/>
    <xf numFmtId="0" fontId="25" fillId="4" borderId="0" xfId="1" applyFont="1" applyFill="1" applyAlignment="1" applyProtection="1"/>
    <xf numFmtId="0" fontId="2" fillId="0" borderId="0" xfId="0" applyFont="1" applyBorder="1"/>
    <xf numFmtId="0" fontId="6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64" fontId="0" fillId="0" borderId="0" xfId="0" applyNumberFormat="1" applyFont="1" applyAlignment="1">
      <alignment horizontal="center"/>
    </xf>
    <xf numFmtId="164" fontId="0" fillId="5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0" fontId="27" fillId="0" borderId="0" xfId="0" applyFont="1"/>
    <xf numFmtId="0" fontId="11" fillId="7" borderId="0" xfId="1" applyFont="1" applyFill="1" applyAlignment="1" applyProtection="1"/>
    <xf numFmtId="0" fontId="28" fillId="0" borderId="0" xfId="0" applyFont="1"/>
    <xf numFmtId="0" fontId="29" fillId="0" borderId="0" xfId="0" applyFont="1"/>
  </cellXfs>
  <cellStyles count="2">
    <cellStyle name="Hyperlink" xfId="1" builtinId="8"/>
    <cellStyle name="Standaard" xfId="0" builtinId="0"/>
  </cellStyles>
  <dxfs count="0"/>
  <tableStyles count="0" defaultTableStyle="TableStyleMedium9" defaultPivotStyle="PivotStyleLight16"/>
  <colors>
    <mruColors>
      <color rgb="FFFCDBC0"/>
      <color rgb="FFFBCDA7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marker>
            <c:symbol val="none"/>
          </c:marker>
          <c:trendline>
            <c:trendlineType val="power"/>
            <c:dispEq val="1"/>
            <c:trendlineLbl>
              <c:layout>
                <c:manualLayout>
                  <c:x val="-7.9308836395450572E-3"/>
                  <c:y val="0.10566746864975195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b="1"/>
                  </a:pPr>
                  <a:endParaRPr lang="nl-NL"/>
                </a:p>
              </c:txPr>
            </c:trendlineLbl>
          </c:trendline>
          <c:xVal>
            <c:numRef>
              <c:f>'Quantum Box'!$Q$219:$Q$222</c:f>
              <c:numCache>
                <c:formatCode>General</c:formatCode>
                <c:ptCount val="4"/>
                <c:pt idx="0">
                  <c:v>1</c:v>
                </c:pt>
                <c:pt idx="1">
                  <c:v>25</c:v>
                </c:pt>
                <c:pt idx="2">
                  <c:v>100</c:v>
                </c:pt>
                <c:pt idx="3">
                  <c:v>400</c:v>
                </c:pt>
              </c:numCache>
            </c:numRef>
          </c:xVal>
          <c:yVal>
            <c:numRef>
              <c:f>'Quantum Box'!$R$219:$R$222</c:f>
              <c:numCache>
                <c:formatCode>General</c:formatCode>
                <c:ptCount val="4"/>
                <c:pt idx="0">
                  <c:v>1.5</c:v>
                </c:pt>
                <c:pt idx="1">
                  <c:v>1.21</c:v>
                </c:pt>
                <c:pt idx="2">
                  <c:v>1.1100000000000001</c:v>
                </c:pt>
                <c:pt idx="3">
                  <c:v>1.05</c:v>
                </c:pt>
              </c:numCache>
            </c:numRef>
          </c:yVal>
          <c:smooth val="1"/>
        </c:ser>
        <c:axId val="98681600"/>
        <c:axId val="98683136"/>
      </c:scatterChart>
      <c:valAx>
        <c:axId val="98681600"/>
        <c:scaling>
          <c:orientation val="minMax"/>
        </c:scaling>
        <c:axPos val="b"/>
        <c:numFmt formatCode="General" sourceLinked="1"/>
        <c:tickLblPos val="nextTo"/>
        <c:crossAx val="98683136"/>
        <c:crosses val="autoZero"/>
        <c:crossBetween val="midCat"/>
      </c:valAx>
      <c:valAx>
        <c:axId val="98683136"/>
        <c:scaling>
          <c:orientation val="minMax"/>
        </c:scaling>
        <c:axPos val="l"/>
        <c:majorGridlines/>
        <c:numFmt formatCode="General" sourceLinked="1"/>
        <c:tickLblPos val="nextTo"/>
        <c:crossAx val="98681600"/>
        <c:crosses val="autoZero"/>
        <c:crossBetween val="midCat"/>
      </c:valAx>
    </c:plotArea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marker>
            <c:symbol val="none"/>
          </c:marker>
          <c:trendline>
            <c:trendlineType val="power"/>
            <c:dispEq val="1"/>
            <c:trendlineLbl>
              <c:layout>
                <c:manualLayout>
                  <c:x val="-4.1342300962379695E-2"/>
                  <c:y val="0.14163859725867567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b="1"/>
                  </a:pPr>
                  <a:endParaRPr lang="nl-NL"/>
                </a:p>
              </c:txPr>
            </c:trendlineLbl>
          </c:trendline>
          <c:xVal>
            <c:numRef>
              <c:f>'Quantum Box'!$U$219:$U$223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13</c:v>
                </c:pt>
                <c:pt idx="4">
                  <c:v>20</c:v>
                </c:pt>
              </c:numCache>
            </c:numRef>
          </c:xVal>
          <c:yVal>
            <c:numRef>
              <c:f>'Quantum Box'!$V$219:$V$223</c:f>
              <c:numCache>
                <c:formatCode>General</c:formatCode>
                <c:ptCount val="5"/>
                <c:pt idx="0">
                  <c:v>1.5</c:v>
                </c:pt>
                <c:pt idx="1">
                  <c:v>1.25</c:v>
                </c:pt>
                <c:pt idx="2">
                  <c:v>1.1299999999999999</c:v>
                </c:pt>
                <c:pt idx="3">
                  <c:v>1.06</c:v>
                </c:pt>
                <c:pt idx="4">
                  <c:v>1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'Quantum Box'!$U$219:$U$223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13</c:v>
                </c:pt>
                <c:pt idx="4">
                  <c:v>20</c:v>
                </c:pt>
              </c:numCache>
            </c:numRef>
          </c:xVal>
          <c:yVal>
            <c:numRef>
              <c:f>'Quantum Box'!$W$219:$W$223</c:f>
              <c:numCache>
                <c:formatCode>General</c:formatCode>
                <c:ptCount val="5"/>
                <c:pt idx="0">
                  <c:v>1.5</c:v>
                </c:pt>
                <c:pt idx="1">
                  <c:v>1.2353865259013597</c:v>
                </c:pt>
                <c:pt idx="2">
                  <c:v>1.1422930473923967</c:v>
                </c:pt>
                <c:pt idx="3">
                  <c:v>1.0474642025604275</c:v>
                </c:pt>
                <c:pt idx="4">
                  <c:v>0.986159265852947</c:v>
                </c:pt>
              </c:numCache>
            </c:numRef>
          </c:yVal>
          <c:smooth val="1"/>
        </c:ser>
        <c:ser>
          <c:idx val="2"/>
          <c:order val="2"/>
          <c:marker>
            <c:symbol val="none"/>
          </c:marker>
          <c:xVal>
            <c:numRef>
              <c:f>'Quantum Box'!$U$219:$U$223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13</c:v>
                </c:pt>
                <c:pt idx="4">
                  <c:v>20</c:v>
                </c:pt>
              </c:numCache>
            </c:numRef>
          </c:xVal>
          <c:yVal>
            <c:numRef>
              <c:f>'Quantum Box'!$X$219:$X$223</c:f>
              <c:numCache>
                <c:formatCode>General</c:formatCode>
                <c:ptCount val="5"/>
                <c:pt idx="0">
                  <c:v>1.4912384518467889</c:v>
                </c:pt>
                <c:pt idx="1">
                  <c:v>1.2695973784703329</c:v>
                </c:pt>
                <c:pt idx="2">
                  <c:v>1.1479581783649639</c:v>
                </c:pt>
                <c:pt idx="3">
                  <c:v>1.0445641469286002</c:v>
                </c:pt>
                <c:pt idx="4">
                  <c:v>1.0109893833332404</c:v>
                </c:pt>
              </c:numCache>
            </c:numRef>
          </c:yVal>
          <c:smooth val="1"/>
        </c:ser>
        <c:axId val="99315072"/>
        <c:axId val="99320960"/>
      </c:scatterChart>
      <c:valAx>
        <c:axId val="99315072"/>
        <c:scaling>
          <c:orientation val="minMax"/>
        </c:scaling>
        <c:axPos val="b"/>
        <c:numFmt formatCode="General" sourceLinked="1"/>
        <c:tickLblPos val="nextTo"/>
        <c:crossAx val="99320960"/>
        <c:crosses val="autoZero"/>
        <c:crossBetween val="midCat"/>
      </c:valAx>
      <c:valAx>
        <c:axId val="99320960"/>
        <c:scaling>
          <c:orientation val="minMax"/>
        </c:scaling>
        <c:axPos val="l"/>
        <c:majorGridlines/>
        <c:numFmt formatCode="General" sourceLinked="1"/>
        <c:tickLblPos val="nextTo"/>
        <c:crossAx val="99315072"/>
        <c:crosses val="autoZero"/>
        <c:crossBetween val="midCat"/>
      </c:valAx>
    </c:plotArea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strRef>
              <c:f>Overstap!$E$15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xVal>
            <c:numRef>
              <c:f>Overstap!$B$18:$B$40</c:f>
              <c:numCache>
                <c:formatCode>General</c:formatCode>
                <c:ptCount val="23"/>
                <c:pt idx="0">
                  <c:v>0.02</c:v>
                </c:pt>
                <c:pt idx="1">
                  <c:v>0.03</c:v>
                </c:pt>
                <c:pt idx="2">
                  <c:v>0.04</c:v>
                </c:pt>
                <c:pt idx="3">
                  <c:v>0.05</c:v>
                </c:pt>
                <c:pt idx="4">
                  <c:v>6.0000000000000005E-2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0.09</c:v>
                </c:pt>
                <c:pt idx="8">
                  <c:v>9.9999999999999992E-2</c:v>
                </c:pt>
                <c:pt idx="11">
                  <c:v>0.05</c:v>
                </c:pt>
                <c:pt idx="12">
                  <c:v>9.9000000000000005E-2</c:v>
                </c:pt>
                <c:pt idx="14">
                  <c:v>0.05</c:v>
                </c:pt>
                <c:pt idx="15">
                  <c:v>7.3999999999999996E-2</c:v>
                </c:pt>
                <c:pt idx="17">
                  <c:v>0.05</c:v>
                </c:pt>
                <c:pt idx="18">
                  <c:v>6.6000000000000003E-2</c:v>
                </c:pt>
                <c:pt idx="20">
                  <c:v>0.05</c:v>
                </c:pt>
                <c:pt idx="21">
                  <c:v>6.2100000000000002E-2</c:v>
                </c:pt>
              </c:numCache>
            </c:numRef>
          </c:xVal>
          <c:yVal>
            <c:numRef>
              <c:f>Overstap!$E$18:$E$40</c:f>
              <c:numCache>
                <c:formatCode>General</c:formatCode>
                <c:ptCount val="23"/>
                <c:pt idx="0">
                  <c:v>250</c:v>
                </c:pt>
                <c:pt idx="1">
                  <c:v>166.66666666666669</c:v>
                </c:pt>
                <c:pt idx="2">
                  <c:v>125</c:v>
                </c:pt>
                <c:pt idx="3">
                  <c:v>100</c:v>
                </c:pt>
                <c:pt idx="4">
                  <c:v>83.333333333333329</c:v>
                </c:pt>
                <c:pt idx="5">
                  <c:v>71.428571428571416</c:v>
                </c:pt>
                <c:pt idx="6">
                  <c:v>62.5</c:v>
                </c:pt>
                <c:pt idx="7">
                  <c:v>55.555555555555557</c:v>
                </c:pt>
                <c:pt idx="8">
                  <c:v>50.000000000000007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Overstap!$F$15</c:f>
              <c:strCache>
                <c:ptCount val="1"/>
                <c:pt idx="0">
                  <c:v>4</c:v>
                </c:pt>
              </c:strCache>
            </c:strRef>
          </c:tx>
          <c:marker>
            <c:symbol val="none"/>
          </c:marker>
          <c:xVal>
            <c:numRef>
              <c:f>Overstap!$B$18:$B$40</c:f>
              <c:numCache>
                <c:formatCode>General</c:formatCode>
                <c:ptCount val="23"/>
                <c:pt idx="0">
                  <c:v>0.02</c:v>
                </c:pt>
                <c:pt idx="1">
                  <c:v>0.03</c:v>
                </c:pt>
                <c:pt idx="2">
                  <c:v>0.04</c:v>
                </c:pt>
                <c:pt idx="3">
                  <c:v>0.05</c:v>
                </c:pt>
                <c:pt idx="4">
                  <c:v>6.0000000000000005E-2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0.09</c:v>
                </c:pt>
                <c:pt idx="8">
                  <c:v>9.9999999999999992E-2</c:v>
                </c:pt>
                <c:pt idx="11">
                  <c:v>0.05</c:v>
                </c:pt>
                <c:pt idx="12">
                  <c:v>9.9000000000000005E-2</c:v>
                </c:pt>
                <c:pt idx="14">
                  <c:v>0.05</c:v>
                </c:pt>
                <c:pt idx="15">
                  <c:v>7.3999999999999996E-2</c:v>
                </c:pt>
                <c:pt idx="17">
                  <c:v>0.05</c:v>
                </c:pt>
                <c:pt idx="18">
                  <c:v>6.6000000000000003E-2</c:v>
                </c:pt>
                <c:pt idx="20">
                  <c:v>0.05</c:v>
                </c:pt>
                <c:pt idx="21">
                  <c:v>6.2100000000000002E-2</c:v>
                </c:pt>
              </c:numCache>
            </c:numRef>
          </c:xVal>
          <c:yVal>
            <c:numRef>
              <c:f>Overstap!$F$18:$F$40</c:f>
              <c:numCache>
                <c:formatCode>General</c:formatCode>
                <c:ptCount val="23"/>
                <c:pt idx="0">
                  <c:v>200</c:v>
                </c:pt>
                <c:pt idx="1">
                  <c:v>133.33333333333334</c:v>
                </c:pt>
                <c:pt idx="2">
                  <c:v>100</c:v>
                </c:pt>
                <c:pt idx="3">
                  <c:v>80</c:v>
                </c:pt>
                <c:pt idx="4">
                  <c:v>66.666666666666657</c:v>
                </c:pt>
                <c:pt idx="5">
                  <c:v>57.142857142857139</c:v>
                </c:pt>
                <c:pt idx="6">
                  <c:v>50</c:v>
                </c:pt>
                <c:pt idx="7">
                  <c:v>44.444444444444443</c:v>
                </c:pt>
                <c:pt idx="8">
                  <c:v>40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Overstap!$G$15</c:f>
              <c:strCache>
                <c:ptCount val="1"/>
                <c:pt idx="0">
                  <c:v>3</c:v>
                </c:pt>
              </c:strCache>
            </c:strRef>
          </c:tx>
          <c:marker>
            <c:symbol val="none"/>
          </c:marker>
          <c:xVal>
            <c:numRef>
              <c:f>Overstap!$B$18:$B$40</c:f>
              <c:numCache>
                <c:formatCode>General</c:formatCode>
                <c:ptCount val="23"/>
                <c:pt idx="0">
                  <c:v>0.02</c:v>
                </c:pt>
                <c:pt idx="1">
                  <c:v>0.03</c:v>
                </c:pt>
                <c:pt idx="2">
                  <c:v>0.04</c:v>
                </c:pt>
                <c:pt idx="3">
                  <c:v>0.05</c:v>
                </c:pt>
                <c:pt idx="4">
                  <c:v>6.0000000000000005E-2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0.09</c:v>
                </c:pt>
                <c:pt idx="8">
                  <c:v>9.9999999999999992E-2</c:v>
                </c:pt>
                <c:pt idx="11">
                  <c:v>0.05</c:v>
                </c:pt>
                <c:pt idx="12">
                  <c:v>9.9000000000000005E-2</c:v>
                </c:pt>
                <c:pt idx="14">
                  <c:v>0.05</c:v>
                </c:pt>
                <c:pt idx="15">
                  <c:v>7.3999999999999996E-2</c:v>
                </c:pt>
                <c:pt idx="17">
                  <c:v>0.05</c:v>
                </c:pt>
                <c:pt idx="18">
                  <c:v>6.6000000000000003E-2</c:v>
                </c:pt>
                <c:pt idx="20">
                  <c:v>0.05</c:v>
                </c:pt>
                <c:pt idx="21">
                  <c:v>6.2100000000000002E-2</c:v>
                </c:pt>
              </c:numCache>
            </c:numRef>
          </c:xVal>
          <c:yVal>
            <c:numRef>
              <c:f>Overstap!$G$18:$G$40</c:f>
              <c:numCache>
                <c:formatCode>General</c:formatCode>
                <c:ptCount val="23"/>
                <c:pt idx="0">
                  <c:v>150</c:v>
                </c:pt>
                <c:pt idx="1">
                  <c:v>100</c:v>
                </c:pt>
                <c:pt idx="2">
                  <c:v>75</c:v>
                </c:pt>
                <c:pt idx="3">
                  <c:v>60</c:v>
                </c:pt>
                <c:pt idx="4">
                  <c:v>49.999999999999993</c:v>
                </c:pt>
                <c:pt idx="5">
                  <c:v>42.857142857142854</c:v>
                </c:pt>
                <c:pt idx="6">
                  <c:v>37.5</c:v>
                </c:pt>
                <c:pt idx="7">
                  <c:v>33.333333333333336</c:v>
                </c:pt>
                <c:pt idx="8">
                  <c:v>30.000000000000004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Overstap!$H$15</c:f>
              <c:strCache>
                <c:ptCount val="1"/>
                <c:pt idx="0">
                  <c:v>2</c:v>
                </c:pt>
              </c:strCache>
            </c:strRef>
          </c:tx>
          <c:marker>
            <c:symbol val="none"/>
          </c:marker>
          <c:xVal>
            <c:numRef>
              <c:f>Overstap!$B$18:$B$40</c:f>
              <c:numCache>
                <c:formatCode>General</c:formatCode>
                <c:ptCount val="23"/>
                <c:pt idx="0">
                  <c:v>0.02</c:v>
                </c:pt>
                <c:pt idx="1">
                  <c:v>0.03</c:v>
                </c:pt>
                <c:pt idx="2">
                  <c:v>0.04</c:v>
                </c:pt>
                <c:pt idx="3">
                  <c:v>0.05</c:v>
                </c:pt>
                <c:pt idx="4">
                  <c:v>6.0000000000000005E-2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0.09</c:v>
                </c:pt>
                <c:pt idx="8">
                  <c:v>9.9999999999999992E-2</c:v>
                </c:pt>
                <c:pt idx="11">
                  <c:v>0.05</c:v>
                </c:pt>
                <c:pt idx="12">
                  <c:v>9.9000000000000005E-2</c:v>
                </c:pt>
                <c:pt idx="14">
                  <c:v>0.05</c:v>
                </c:pt>
                <c:pt idx="15">
                  <c:v>7.3999999999999996E-2</c:v>
                </c:pt>
                <c:pt idx="17">
                  <c:v>0.05</c:v>
                </c:pt>
                <c:pt idx="18">
                  <c:v>6.6000000000000003E-2</c:v>
                </c:pt>
                <c:pt idx="20">
                  <c:v>0.05</c:v>
                </c:pt>
                <c:pt idx="21">
                  <c:v>6.2100000000000002E-2</c:v>
                </c:pt>
              </c:numCache>
            </c:numRef>
          </c:xVal>
          <c:yVal>
            <c:numRef>
              <c:f>Overstap!$H$18:$H$40</c:f>
              <c:numCache>
                <c:formatCode>General</c:formatCode>
                <c:ptCount val="23"/>
                <c:pt idx="0">
                  <c:v>100</c:v>
                </c:pt>
                <c:pt idx="1">
                  <c:v>66.666666666666671</c:v>
                </c:pt>
                <c:pt idx="2">
                  <c:v>50</c:v>
                </c:pt>
                <c:pt idx="3">
                  <c:v>40</c:v>
                </c:pt>
                <c:pt idx="4">
                  <c:v>33.333333333333329</c:v>
                </c:pt>
                <c:pt idx="5">
                  <c:v>28.571428571428569</c:v>
                </c:pt>
                <c:pt idx="6">
                  <c:v>25</c:v>
                </c:pt>
                <c:pt idx="7">
                  <c:v>22.222222222222221</c:v>
                </c:pt>
                <c:pt idx="8">
                  <c:v>20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Overstap!$I$15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xVal>
            <c:numRef>
              <c:f>Overstap!$B$18:$B$40</c:f>
              <c:numCache>
                <c:formatCode>General</c:formatCode>
                <c:ptCount val="23"/>
                <c:pt idx="0">
                  <c:v>0.02</c:v>
                </c:pt>
                <c:pt idx="1">
                  <c:v>0.03</c:v>
                </c:pt>
                <c:pt idx="2">
                  <c:v>0.04</c:v>
                </c:pt>
                <c:pt idx="3">
                  <c:v>0.05</c:v>
                </c:pt>
                <c:pt idx="4">
                  <c:v>6.0000000000000005E-2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0.09</c:v>
                </c:pt>
                <c:pt idx="8">
                  <c:v>9.9999999999999992E-2</c:v>
                </c:pt>
                <c:pt idx="11">
                  <c:v>0.05</c:v>
                </c:pt>
                <c:pt idx="12">
                  <c:v>9.9000000000000005E-2</c:v>
                </c:pt>
                <c:pt idx="14">
                  <c:v>0.05</c:v>
                </c:pt>
                <c:pt idx="15">
                  <c:v>7.3999999999999996E-2</c:v>
                </c:pt>
                <c:pt idx="17">
                  <c:v>0.05</c:v>
                </c:pt>
                <c:pt idx="18">
                  <c:v>6.6000000000000003E-2</c:v>
                </c:pt>
                <c:pt idx="20">
                  <c:v>0.05</c:v>
                </c:pt>
                <c:pt idx="21">
                  <c:v>6.2100000000000002E-2</c:v>
                </c:pt>
              </c:numCache>
            </c:numRef>
          </c:xVal>
          <c:yVal>
            <c:numRef>
              <c:f>Overstap!$I$18:$I$40</c:f>
              <c:numCache>
                <c:formatCode>General</c:formatCode>
                <c:ptCount val="23"/>
                <c:pt idx="0">
                  <c:v>50</c:v>
                </c:pt>
                <c:pt idx="1">
                  <c:v>33.333333333333336</c:v>
                </c:pt>
                <c:pt idx="2">
                  <c:v>25</c:v>
                </c:pt>
                <c:pt idx="3">
                  <c:v>20</c:v>
                </c:pt>
                <c:pt idx="4">
                  <c:v>16.666666666666664</c:v>
                </c:pt>
                <c:pt idx="5">
                  <c:v>14.285714285714285</c:v>
                </c:pt>
                <c:pt idx="6">
                  <c:v>12.5</c:v>
                </c:pt>
                <c:pt idx="7">
                  <c:v>11.111111111111111</c:v>
                </c:pt>
                <c:pt idx="8">
                  <c:v>10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Overstap!$J$15</c:f>
              <c:strCache>
                <c:ptCount val="1"/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Overstap!$B$18:$B$40</c:f>
              <c:numCache>
                <c:formatCode>General</c:formatCode>
                <c:ptCount val="23"/>
                <c:pt idx="0">
                  <c:v>0.02</c:v>
                </c:pt>
                <c:pt idx="1">
                  <c:v>0.03</c:v>
                </c:pt>
                <c:pt idx="2">
                  <c:v>0.04</c:v>
                </c:pt>
                <c:pt idx="3">
                  <c:v>0.05</c:v>
                </c:pt>
                <c:pt idx="4">
                  <c:v>6.0000000000000005E-2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0.09</c:v>
                </c:pt>
                <c:pt idx="8">
                  <c:v>9.9999999999999992E-2</c:v>
                </c:pt>
                <c:pt idx="11">
                  <c:v>0.05</c:v>
                </c:pt>
                <c:pt idx="12">
                  <c:v>9.9000000000000005E-2</c:v>
                </c:pt>
                <c:pt idx="14">
                  <c:v>0.05</c:v>
                </c:pt>
                <c:pt idx="15">
                  <c:v>7.3999999999999996E-2</c:v>
                </c:pt>
                <c:pt idx="17">
                  <c:v>0.05</c:v>
                </c:pt>
                <c:pt idx="18">
                  <c:v>6.6000000000000003E-2</c:v>
                </c:pt>
                <c:pt idx="20">
                  <c:v>0.05</c:v>
                </c:pt>
                <c:pt idx="21">
                  <c:v>6.2100000000000002E-2</c:v>
                </c:pt>
              </c:numCache>
            </c:numRef>
          </c:xVal>
          <c:yVal>
            <c:numRef>
              <c:f>Overstap!$J$18:$J$40</c:f>
              <c:numCache>
                <c:formatCode>General</c:formatCode>
                <c:ptCount val="23"/>
                <c:pt idx="11">
                  <c:v>20</c:v>
                </c:pt>
                <c:pt idx="12">
                  <c:v>20</c:v>
                </c:pt>
                <c:pt idx="14">
                  <c:v>40</c:v>
                </c:pt>
                <c:pt idx="15">
                  <c:v>40</c:v>
                </c:pt>
                <c:pt idx="17">
                  <c:v>60</c:v>
                </c:pt>
                <c:pt idx="18">
                  <c:v>60</c:v>
                </c:pt>
                <c:pt idx="20">
                  <c:v>80</c:v>
                </c:pt>
                <c:pt idx="21">
                  <c:v>80</c:v>
                </c:pt>
              </c:numCache>
            </c:numRef>
          </c:yVal>
          <c:smooth val="1"/>
        </c:ser>
        <c:axId val="101344384"/>
        <c:axId val="101345920"/>
      </c:scatterChart>
      <c:valAx>
        <c:axId val="101344384"/>
        <c:scaling>
          <c:orientation val="minMax"/>
          <c:max val="0.1"/>
        </c:scaling>
        <c:axPos val="b"/>
        <c:numFmt formatCode="General" sourceLinked="1"/>
        <c:tickLblPos val="none"/>
        <c:crossAx val="101345920"/>
        <c:crosses val="autoZero"/>
        <c:crossBetween val="midCat"/>
      </c:valAx>
      <c:valAx>
        <c:axId val="101345920"/>
        <c:scaling>
          <c:orientation val="minMax"/>
          <c:max val="100"/>
        </c:scaling>
        <c:axPos val="l"/>
        <c:majorGridlines/>
        <c:numFmt formatCode="General" sourceLinked="1"/>
        <c:tickLblPos val="none"/>
        <c:crossAx val="101344384"/>
        <c:crosses val="autoZero"/>
        <c:crossBetween val="midCat"/>
      </c:valAx>
    </c:plotArea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hyperphysics.phy-astr.gsu.edu/hbase/quantum/schr.html#c1" TargetMode="External"/><Relationship Id="rId13" Type="http://schemas.openxmlformats.org/officeDocument/2006/relationships/hyperlink" Target="http://hyperphysics.phy-astr.gsu.edu/hbase/quantum/wvfun.html#c1" TargetMode="External"/><Relationship Id="rId18" Type="http://schemas.openxmlformats.org/officeDocument/2006/relationships/image" Target="../media/image10.png"/><Relationship Id="rId3" Type="http://schemas.openxmlformats.org/officeDocument/2006/relationships/image" Target="../media/image3.png"/><Relationship Id="rId21" Type="http://schemas.openxmlformats.org/officeDocument/2006/relationships/image" Target="../media/image13.png"/><Relationship Id="rId7" Type="http://schemas.openxmlformats.org/officeDocument/2006/relationships/image" Target="../media/image7.gif"/><Relationship Id="rId12" Type="http://schemas.openxmlformats.org/officeDocument/2006/relationships/hyperlink" Target="http://hyperphysics.phy-astr.gsu.edu/hbase/quantum/schr.html#c4" TargetMode="External"/><Relationship Id="rId17" Type="http://schemas.openxmlformats.org/officeDocument/2006/relationships/image" Target="../media/image9.gif"/><Relationship Id="rId2" Type="http://schemas.openxmlformats.org/officeDocument/2006/relationships/image" Target="../media/image2.png"/><Relationship Id="rId16" Type="http://schemas.openxmlformats.org/officeDocument/2006/relationships/image" Target="../media/image8.png"/><Relationship Id="rId20" Type="http://schemas.openxmlformats.org/officeDocument/2006/relationships/image" Target="../media/image1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hyperlink" Target="http://hyperphysics.phy-astr.gsu.edu/hbase/uncer.html#c2" TargetMode="External"/><Relationship Id="rId5" Type="http://schemas.openxmlformats.org/officeDocument/2006/relationships/image" Target="../media/image5.png"/><Relationship Id="rId15" Type="http://schemas.openxmlformats.org/officeDocument/2006/relationships/hyperlink" Target="http://hyperphysics.phy-astr.gsu.edu/hbase/debrog.html#c3" TargetMode="External"/><Relationship Id="rId23" Type="http://schemas.openxmlformats.org/officeDocument/2006/relationships/image" Target="../media/image15.png"/><Relationship Id="rId10" Type="http://schemas.openxmlformats.org/officeDocument/2006/relationships/hyperlink" Target="http://hyperphysics.phy-astr.gsu.edu/hbase/pauli.html#c1" TargetMode="External"/><Relationship Id="rId19" Type="http://schemas.openxmlformats.org/officeDocument/2006/relationships/image" Target="../media/image11.png"/><Relationship Id="rId4" Type="http://schemas.openxmlformats.org/officeDocument/2006/relationships/image" Target="../media/image4.png"/><Relationship Id="rId9" Type="http://schemas.openxmlformats.org/officeDocument/2006/relationships/hyperlink" Target="http://hyperphysics.phy-astr.gsu.edu/hbase/quantum/carbconfine.html#c1" TargetMode="External"/><Relationship Id="rId14" Type="http://schemas.openxmlformats.org/officeDocument/2006/relationships/hyperlink" Target="http://hyperphysics.phy-astr.gsu.edu/hbase/davger.html#c1" TargetMode="External"/><Relationship Id="rId22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chart" Target="../charts/chart2.xml"/><Relationship Id="rId3" Type="http://schemas.openxmlformats.org/officeDocument/2006/relationships/image" Target="../media/image18.png"/><Relationship Id="rId7" Type="http://schemas.openxmlformats.org/officeDocument/2006/relationships/image" Target="../media/image22.gif"/><Relationship Id="rId12" Type="http://schemas.openxmlformats.org/officeDocument/2006/relationships/chart" Target="../charts/chart1.xml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gif"/><Relationship Id="rId11" Type="http://schemas.openxmlformats.org/officeDocument/2006/relationships/image" Target="../media/image26.png"/><Relationship Id="rId5" Type="http://schemas.openxmlformats.org/officeDocument/2006/relationships/image" Target="../media/image20.gif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83820</xdr:colOff>
      <xdr:row>13</xdr:row>
      <xdr:rowOff>152400</xdr:rowOff>
    </xdr:from>
    <xdr:ext cx="572080" cy="436786"/>
    <xdr:sp macro="" textlink="">
      <xdr:nvSpPr>
        <xdr:cNvPr id="2" name="Tekstvak 1"/>
        <xdr:cNvSpPr txBox="1"/>
      </xdr:nvSpPr>
      <xdr:spPr>
        <a:xfrm>
          <a:off x="693420" y="2346960"/>
          <a:ext cx="57208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>
              <a:latin typeface="Calibri"/>
              <a:cs typeface="Calibri"/>
            </a:rPr>
            <a:t>∂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</a:t>
          </a:r>
          <a:r>
            <a:rPr lang="az-Cyrl-AZ" sz="1100" b="1">
              <a:latin typeface="Calibri"/>
              <a:cs typeface="Calibri"/>
            </a:rPr>
            <a:t>ф</a:t>
          </a:r>
          <a:r>
            <a:rPr lang="nl-NL" sz="1100" b="1">
              <a:latin typeface="Calibri"/>
              <a:cs typeface="Calibri"/>
            </a:rPr>
            <a:t>(t)</a:t>
          </a:r>
        </a:p>
        <a:p>
          <a:r>
            <a:rPr lang="nl-NL" sz="1100" b="1">
              <a:latin typeface="Calibri"/>
              <a:cs typeface="Calibri"/>
            </a:rPr>
            <a:t>   ∂t</a:t>
          </a:r>
          <a:r>
            <a:rPr lang="nl-NL" sz="1100" b="1" baseline="30000">
              <a:latin typeface="Calibri"/>
              <a:cs typeface="Calibri"/>
            </a:rPr>
            <a:t>2</a:t>
          </a:r>
          <a:endParaRPr lang="nl-NL" sz="1100" b="1" baseline="30000"/>
        </a:p>
      </xdr:txBody>
    </xdr:sp>
    <xdr:clientData/>
  </xdr:oneCellAnchor>
  <xdr:oneCellAnchor>
    <xdr:from>
      <xdr:col>2</xdr:col>
      <xdr:colOff>403860</xdr:colOff>
      <xdr:row>13</xdr:row>
      <xdr:rowOff>152400</xdr:rowOff>
    </xdr:from>
    <xdr:ext cx="572080" cy="436786"/>
    <xdr:sp macro="" textlink="">
      <xdr:nvSpPr>
        <xdr:cNvPr id="3" name="Tekstvak 2"/>
        <xdr:cNvSpPr txBox="1"/>
      </xdr:nvSpPr>
      <xdr:spPr>
        <a:xfrm>
          <a:off x="1623060" y="2346960"/>
          <a:ext cx="57208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>
              <a:latin typeface="Calibri"/>
              <a:cs typeface="Calibri"/>
            </a:rPr>
            <a:t>∂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</a:t>
          </a:r>
          <a:r>
            <a:rPr lang="az-Cyrl-AZ" sz="1100" b="1">
              <a:latin typeface="Calibri"/>
              <a:cs typeface="Calibri"/>
            </a:rPr>
            <a:t>ф</a:t>
          </a:r>
          <a:r>
            <a:rPr lang="nl-NL" sz="1100" b="1">
              <a:latin typeface="Calibri"/>
              <a:cs typeface="Calibri"/>
            </a:rPr>
            <a:t>(t)</a:t>
          </a:r>
        </a:p>
        <a:p>
          <a:r>
            <a:rPr lang="nl-NL" sz="1100" b="1">
              <a:latin typeface="Calibri"/>
              <a:cs typeface="Calibri"/>
            </a:rPr>
            <a:t>   ∂X</a:t>
          </a:r>
          <a:r>
            <a:rPr lang="nl-NL" sz="1100" b="1" baseline="30000">
              <a:latin typeface="Calibri"/>
              <a:cs typeface="Calibri"/>
            </a:rPr>
            <a:t>2</a:t>
          </a:r>
          <a:endParaRPr lang="nl-NL" sz="1100" b="1" baseline="30000"/>
        </a:p>
      </xdr:txBody>
    </xdr:sp>
    <xdr:clientData/>
  </xdr:oneCellAnchor>
  <xdr:oneCellAnchor>
    <xdr:from>
      <xdr:col>1</xdr:col>
      <xdr:colOff>594360</xdr:colOff>
      <xdr:row>14</xdr:row>
      <xdr:rowOff>45720</xdr:rowOff>
    </xdr:from>
    <xdr:ext cx="477759" cy="264560"/>
    <xdr:sp macro="" textlink="">
      <xdr:nvSpPr>
        <xdr:cNvPr id="4" name="Tekstvak 3"/>
        <xdr:cNvSpPr txBox="1"/>
      </xdr:nvSpPr>
      <xdr:spPr>
        <a:xfrm>
          <a:off x="1203960" y="2423160"/>
          <a:ext cx="47775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</a:rPr>
            <a:t>=   </a:t>
          </a:r>
          <a:r>
            <a:rPr lang="el-GR" sz="1100" b="1">
              <a:latin typeface="Calibri"/>
            </a:rPr>
            <a:t>μ</a:t>
          </a:r>
          <a:r>
            <a:rPr lang="nl-NL" sz="1100" b="1" baseline="30000">
              <a:latin typeface="Calibri"/>
            </a:rPr>
            <a:t>2</a:t>
          </a:r>
          <a:endParaRPr lang="nl-NL" sz="1100" b="1" baseline="30000"/>
        </a:p>
      </xdr:txBody>
    </xdr:sp>
    <xdr:clientData/>
  </xdr:oneCellAnchor>
  <xdr:oneCellAnchor>
    <xdr:from>
      <xdr:col>6</xdr:col>
      <xdr:colOff>329565</xdr:colOff>
      <xdr:row>28</xdr:row>
      <xdr:rowOff>0</xdr:rowOff>
    </xdr:from>
    <xdr:ext cx="227883" cy="264560"/>
    <xdr:sp macro="" textlink="">
      <xdr:nvSpPr>
        <xdr:cNvPr id="6" name="Tekstvak 5"/>
        <xdr:cNvSpPr txBox="1"/>
      </xdr:nvSpPr>
      <xdr:spPr>
        <a:xfrm>
          <a:off x="3987165" y="4991100"/>
          <a:ext cx="22788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-</a:t>
          </a:r>
        </a:p>
      </xdr:txBody>
    </xdr:sp>
    <xdr:clientData/>
  </xdr:oneCellAnchor>
  <xdr:twoCellAnchor>
    <xdr:from>
      <xdr:col>1</xdr:col>
      <xdr:colOff>129540</xdr:colOff>
      <xdr:row>15</xdr:row>
      <xdr:rowOff>0</xdr:rowOff>
    </xdr:from>
    <xdr:to>
      <xdr:col>1</xdr:col>
      <xdr:colOff>579120</xdr:colOff>
      <xdr:row>15</xdr:row>
      <xdr:rowOff>7620</xdr:rowOff>
    </xdr:to>
    <xdr:cxnSp macro="">
      <xdr:nvCxnSpPr>
        <xdr:cNvPr id="8" name="Rechte verbindingslijn 7"/>
        <xdr:cNvCxnSpPr/>
      </xdr:nvCxnSpPr>
      <xdr:spPr>
        <a:xfrm>
          <a:off x="739140" y="2560320"/>
          <a:ext cx="449580" cy="762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480060</xdr:colOff>
      <xdr:row>15</xdr:row>
      <xdr:rowOff>7620</xdr:rowOff>
    </xdr:from>
    <xdr:to>
      <xdr:col>3</xdr:col>
      <xdr:colOff>320040</xdr:colOff>
      <xdr:row>15</xdr:row>
      <xdr:rowOff>15240</xdr:rowOff>
    </xdr:to>
    <xdr:cxnSp macro="">
      <xdr:nvCxnSpPr>
        <xdr:cNvPr id="11" name="Rechte verbindingslijn 10"/>
        <xdr:cNvCxnSpPr/>
      </xdr:nvCxnSpPr>
      <xdr:spPr>
        <a:xfrm>
          <a:off x="1699260" y="2567940"/>
          <a:ext cx="449580" cy="762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8</xdr:col>
      <xdr:colOff>102870</xdr:colOff>
      <xdr:row>25</xdr:row>
      <xdr:rowOff>57150</xdr:rowOff>
    </xdr:from>
    <xdr:ext cx="572080" cy="436786"/>
    <xdr:sp macro="" textlink="">
      <xdr:nvSpPr>
        <xdr:cNvPr id="9" name="Tekstvak 8"/>
        <xdr:cNvSpPr txBox="1"/>
      </xdr:nvSpPr>
      <xdr:spPr>
        <a:xfrm>
          <a:off x="4979670" y="4674870"/>
          <a:ext cx="57208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>
              <a:latin typeface="Calibri"/>
              <a:cs typeface="Calibri"/>
            </a:rPr>
            <a:t>∂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</a:t>
          </a:r>
          <a:r>
            <a:rPr lang="az-Cyrl-AZ" sz="1100" b="1">
              <a:latin typeface="Calibri"/>
              <a:cs typeface="Calibri"/>
            </a:rPr>
            <a:t>ф</a:t>
          </a:r>
          <a:r>
            <a:rPr lang="nl-NL" sz="1100" b="1">
              <a:latin typeface="Calibri"/>
              <a:cs typeface="Calibri"/>
            </a:rPr>
            <a:t>(t)</a:t>
          </a:r>
        </a:p>
        <a:p>
          <a:r>
            <a:rPr lang="nl-NL" sz="1100" b="1">
              <a:latin typeface="Calibri"/>
              <a:cs typeface="Calibri"/>
            </a:rPr>
            <a:t>   ∂t</a:t>
          </a:r>
          <a:r>
            <a:rPr lang="nl-NL" sz="1100" b="1" baseline="30000">
              <a:latin typeface="Calibri"/>
              <a:cs typeface="Calibri"/>
            </a:rPr>
            <a:t>2</a:t>
          </a:r>
          <a:endParaRPr lang="nl-NL" sz="1100" b="1" baseline="30000"/>
        </a:p>
      </xdr:txBody>
    </xdr:sp>
    <xdr:clientData/>
  </xdr:oneCellAnchor>
  <xdr:oneCellAnchor>
    <xdr:from>
      <xdr:col>9</xdr:col>
      <xdr:colOff>356235</xdr:colOff>
      <xdr:row>25</xdr:row>
      <xdr:rowOff>57150</xdr:rowOff>
    </xdr:from>
    <xdr:ext cx="572080" cy="436786"/>
    <xdr:sp macro="" textlink="">
      <xdr:nvSpPr>
        <xdr:cNvPr id="10" name="Tekstvak 9"/>
        <xdr:cNvSpPr txBox="1"/>
      </xdr:nvSpPr>
      <xdr:spPr>
        <a:xfrm>
          <a:off x="5842635" y="4674870"/>
          <a:ext cx="57208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>
              <a:latin typeface="Calibri"/>
              <a:cs typeface="Calibri"/>
            </a:rPr>
            <a:t>∂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</a:t>
          </a:r>
          <a:r>
            <a:rPr lang="az-Cyrl-AZ" sz="1100" b="1">
              <a:latin typeface="Calibri"/>
              <a:cs typeface="Calibri"/>
            </a:rPr>
            <a:t>ф</a:t>
          </a:r>
          <a:r>
            <a:rPr lang="nl-NL" sz="1100" b="1">
              <a:latin typeface="Calibri"/>
              <a:cs typeface="Calibri"/>
            </a:rPr>
            <a:t>(t)</a:t>
          </a:r>
        </a:p>
        <a:p>
          <a:r>
            <a:rPr lang="nl-NL" sz="1100" b="1">
              <a:latin typeface="Calibri"/>
              <a:cs typeface="Calibri"/>
            </a:rPr>
            <a:t>   ∂X</a:t>
          </a:r>
          <a:r>
            <a:rPr lang="nl-NL" sz="1100" b="1" baseline="30000">
              <a:latin typeface="Calibri"/>
              <a:cs typeface="Calibri"/>
            </a:rPr>
            <a:t>2</a:t>
          </a:r>
          <a:endParaRPr lang="nl-NL" sz="1100" b="1" baseline="30000"/>
        </a:p>
      </xdr:txBody>
    </xdr:sp>
    <xdr:clientData/>
  </xdr:oneCellAnchor>
  <xdr:oneCellAnchor>
    <xdr:from>
      <xdr:col>7</xdr:col>
      <xdr:colOff>533400</xdr:colOff>
      <xdr:row>25</xdr:row>
      <xdr:rowOff>135255</xdr:rowOff>
    </xdr:from>
    <xdr:ext cx="1212320" cy="264560"/>
    <xdr:sp macro="" textlink="">
      <xdr:nvSpPr>
        <xdr:cNvPr id="12" name="Tekstvak 11"/>
        <xdr:cNvSpPr txBox="1"/>
      </xdr:nvSpPr>
      <xdr:spPr>
        <a:xfrm>
          <a:off x="4800600" y="4752975"/>
          <a:ext cx="121232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</a:rPr>
            <a:t>k</a:t>
          </a:r>
          <a:r>
            <a:rPr lang="nl-NL" sz="1100" b="1" baseline="30000">
              <a:latin typeface="Calibri"/>
            </a:rPr>
            <a:t>2</a:t>
          </a:r>
          <a:r>
            <a:rPr lang="nl-NL" sz="1100" b="1">
              <a:latin typeface="Calibri"/>
            </a:rPr>
            <a:t>                  =   </a:t>
          </a:r>
          <a:r>
            <a:rPr lang="el-GR" sz="1100" b="1">
              <a:latin typeface="Calibri"/>
            </a:rPr>
            <a:t>ω</a:t>
          </a:r>
          <a:r>
            <a:rPr lang="nl-NL" sz="1100" b="1" baseline="30000">
              <a:latin typeface="Calibri"/>
            </a:rPr>
            <a:t>2</a:t>
          </a:r>
          <a:endParaRPr lang="nl-NL" sz="1100" b="1" baseline="30000"/>
        </a:p>
      </xdr:txBody>
    </xdr:sp>
    <xdr:clientData/>
  </xdr:oneCellAnchor>
  <xdr:twoCellAnchor>
    <xdr:from>
      <xdr:col>8</xdr:col>
      <xdr:colOff>148590</xdr:colOff>
      <xdr:row>26</xdr:row>
      <xdr:rowOff>80010</xdr:rowOff>
    </xdr:from>
    <xdr:to>
      <xdr:col>8</xdr:col>
      <xdr:colOff>598170</xdr:colOff>
      <xdr:row>26</xdr:row>
      <xdr:rowOff>87630</xdr:rowOff>
    </xdr:to>
    <xdr:cxnSp macro="">
      <xdr:nvCxnSpPr>
        <xdr:cNvPr id="13" name="Rechte verbindingslijn 12"/>
        <xdr:cNvCxnSpPr/>
      </xdr:nvCxnSpPr>
      <xdr:spPr>
        <a:xfrm>
          <a:off x="5025390" y="4880610"/>
          <a:ext cx="449580" cy="762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432435</xdr:colOff>
      <xdr:row>26</xdr:row>
      <xdr:rowOff>80010</xdr:rowOff>
    </xdr:from>
    <xdr:to>
      <xdr:col>10</xdr:col>
      <xdr:colOff>272415</xdr:colOff>
      <xdr:row>26</xdr:row>
      <xdr:rowOff>87630</xdr:rowOff>
    </xdr:to>
    <xdr:cxnSp macro="">
      <xdr:nvCxnSpPr>
        <xdr:cNvPr id="14" name="Rechte verbindingslijn 13"/>
        <xdr:cNvCxnSpPr/>
      </xdr:nvCxnSpPr>
      <xdr:spPr>
        <a:xfrm>
          <a:off x="5918835" y="4880610"/>
          <a:ext cx="449580" cy="762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30480</xdr:colOff>
      <xdr:row>76</xdr:row>
      <xdr:rowOff>0</xdr:rowOff>
    </xdr:from>
    <xdr:to>
      <xdr:col>11</xdr:col>
      <xdr:colOff>571500</xdr:colOff>
      <xdr:row>81</xdr:row>
      <xdr:rowOff>7620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640080" y="13632180"/>
          <a:ext cx="6637020" cy="92202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nl-NL" sz="1100" b="1" i="0" u="none" strike="noStrike" baseline="0">
              <a:solidFill>
                <a:srgbClr val="000000"/>
              </a:solidFill>
              <a:latin typeface="Calibri"/>
            </a:rPr>
            <a:t>Inleiding Optica - Universiteit Twente</a:t>
          </a:r>
        </a:p>
        <a:p>
          <a:pPr algn="l" rtl="0">
            <a:defRPr sz="1000"/>
          </a:pPr>
          <a:r>
            <a:rPr lang="nl-NL" sz="1100" b="1" i="0" u="none" strike="noStrike" baseline="0">
              <a:solidFill>
                <a:srgbClr val="000000"/>
              </a:solidFill>
              <a:latin typeface="Calibri"/>
            </a:rPr>
            <a:t>edu.tnw.utwente.nl/inlopt/overhead_sheets/.../hoofdstuk%201,2,3.pptBestandsformaat: Microsoft Powerpoint - Snelle weergave</a:t>
          </a:r>
        </a:p>
        <a:p>
          <a:pPr algn="l" rtl="0">
            <a:defRPr sz="1000"/>
          </a:pPr>
          <a:r>
            <a:rPr lang="nl-NL" sz="1100" b="1" i="0" u="none" strike="noStrike" baseline="0">
              <a:solidFill>
                <a:srgbClr val="000000"/>
              </a:solidFill>
              <a:latin typeface="Calibri"/>
            </a:rPr>
            <a:t>Afleiding golfvergelijking. Algemene oplossing is de som van een naar rechts en een naar links lopende golf: 2x differentiëren: Eén-dimensionale harmonische ...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296</xdr:row>
      <xdr:rowOff>11664</xdr:rowOff>
    </xdr:from>
    <xdr:to>
      <xdr:col>6</xdr:col>
      <xdr:colOff>480060</xdr:colOff>
      <xdr:row>325</xdr:row>
      <xdr:rowOff>30481</xdr:rowOff>
    </xdr:to>
    <xdr:pic>
      <xdr:nvPicPr>
        <xdr:cNvPr id="3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25" t="10243" r="74635" b="36719"/>
        <a:stretch>
          <a:fillRect/>
        </a:stretch>
      </xdr:blipFill>
      <xdr:spPr bwMode="auto">
        <a:xfrm>
          <a:off x="0" y="50280804"/>
          <a:ext cx="4137660" cy="53223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8</xdr:col>
      <xdr:colOff>9525</xdr:colOff>
      <xdr:row>2</xdr:row>
      <xdr:rowOff>95250</xdr:rowOff>
    </xdr:from>
    <xdr:ext cx="391582" cy="264560"/>
    <xdr:sp macro="" textlink="">
      <xdr:nvSpPr>
        <xdr:cNvPr id="2" name="Tekstvak 1"/>
        <xdr:cNvSpPr txBox="1"/>
      </xdr:nvSpPr>
      <xdr:spPr>
        <a:xfrm>
          <a:off x="4886325" y="476250"/>
          <a:ext cx="39158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P = </a:t>
          </a:r>
        </a:p>
      </xdr:txBody>
    </xdr:sp>
    <xdr:clientData/>
  </xdr:oneCellAnchor>
  <xdr:twoCellAnchor>
    <xdr:from>
      <xdr:col>8</xdr:col>
      <xdr:colOff>295275</xdr:colOff>
      <xdr:row>3</xdr:row>
      <xdr:rowOff>0</xdr:rowOff>
    </xdr:from>
    <xdr:to>
      <xdr:col>8</xdr:col>
      <xdr:colOff>438150</xdr:colOff>
      <xdr:row>3</xdr:row>
      <xdr:rowOff>1588</xdr:rowOff>
    </xdr:to>
    <xdr:cxnSp macro="">
      <xdr:nvCxnSpPr>
        <xdr:cNvPr id="4" name="Rechte verbindingslijn met pijl 3"/>
        <xdr:cNvCxnSpPr/>
      </xdr:nvCxnSpPr>
      <xdr:spPr>
        <a:xfrm>
          <a:off x="5172075" y="609600"/>
          <a:ext cx="142875" cy="1588"/>
        </a:xfrm>
        <a:prstGeom prst="straightConnector1">
          <a:avLst/>
        </a:prstGeom>
        <a:ln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144780</xdr:colOff>
      <xdr:row>28</xdr:row>
      <xdr:rowOff>76200</xdr:rowOff>
    </xdr:from>
    <xdr:ext cx="364523" cy="436786"/>
    <xdr:sp macro="" textlink="">
      <xdr:nvSpPr>
        <xdr:cNvPr id="5" name="Tekstvak 4"/>
        <xdr:cNvSpPr txBox="1"/>
      </xdr:nvSpPr>
      <xdr:spPr>
        <a:xfrm>
          <a:off x="754380" y="4171950"/>
          <a:ext cx="364523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>
              <a:latin typeface="+mn-lt"/>
              <a:cs typeface="Calibri"/>
            </a:rPr>
            <a:t>∂ψ</a:t>
          </a:r>
          <a:endParaRPr lang="nl-NL" sz="1100" b="1">
            <a:latin typeface="Calibri"/>
            <a:cs typeface="Calibri"/>
          </a:endParaRPr>
        </a:p>
        <a:p>
          <a:r>
            <a:rPr lang="az-Cyrl-AZ" sz="1100" b="1">
              <a:latin typeface="Calibri"/>
              <a:cs typeface="Calibri"/>
            </a:rPr>
            <a:t>∂</a:t>
          </a:r>
          <a:r>
            <a:rPr lang="nl-NL" sz="1100" b="1">
              <a:latin typeface="Calibri"/>
              <a:cs typeface="Calibri"/>
            </a:rPr>
            <a:t>t</a:t>
          </a:r>
          <a:endParaRPr lang="nl-NL" sz="1100" b="1"/>
        </a:p>
      </xdr:txBody>
    </xdr:sp>
    <xdr:clientData/>
  </xdr:oneCellAnchor>
  <xdr:oneCellAnchor>
    <xdr:from>
      <xdr:col>2</xdr:col>
      <xdr:colOff>60960</xdr:colOff>
      <xdr:row>28</xdr:row>
      <xdr:rowOff>91440</xdr:rowOff>
    </xdr:from>
    <xdr:ext cx="444096" cy="436786"/>
    <xdr:sp macro="" textlink="">
      <xdr:nvSpPr>
        <xdr:cNvPr id="6" name="Tekstvak 5"/>
        <xdr:cNvSpPr txBox="1"/>
      </xdr:nvSpPr>
      <xdr:spPr>
        <a:xfrm>
          <a:off x="1280160" y="4187190"/>
          <a:ext cx="44409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>
              <a:latin typeface="Calibri"/>
              <a:cs typeface="Calibri"/>
            </a:rPr>
            <a:t>∂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</a:t>
          </a:r>
          <a:r>
            <a:rPr lang="el-GR" sz="1100" b="1">
              <a:latin typeface="+mn-lt"/>
              <a:cs typeface="Calibri"/>
            </a:rPr>
            <a:t>ψ</a:t>
          </a:r>
          <a:endParaRPr lang="nl-NL" sz="1100" b="1">
            <a:latin typeface="Calibri"/>
            <a:cs typeface="Calibri"/>
          </a:endParaRPr>
        </a:p>
        <a:p>
          <a:r>
            <a:rPr lang="nl-NL" sz="1100" b="1">
              <a:latin typeface="Calibri"/>
              <a:cs typeface="Calibri"/>
            </a:rPr>
            <a:t> ∂X</a:t>
          </a:r>
          <a:r>
            <a:rPr lang="nl-NL" sz="1100" b="1" baseline="30000">
              <a:latin typeface="Calibri"/>
              <a:cs typeface="Calibri"/>
            </a:rPr>
            <a:t>2</a:t>
          </a:r>
          <a:endParaRPr lang="nl-NL" sz="1100" b="1" baseline="30000"/>
        </a:p>
      </xdr:txBody>
    </xdr:sp>
    <xdr:clientData/>
  </xdr:oneCellAnchor>
  <xdr:twoCellAnchor>
    <xdr:from>
      <xdr:col>1</xdr:col>
      <xdr:colOff>205740</xdr:colOff>
      <xdr:row>29</xdr:row>
      <xdr:rowOff>114300</xdr:rowOff>
    </xdr:from>
    <xdr:to>
      <xdr:col>1</xdr:col>
      <xdr:colOff>419100</xdr:colOff>
      <xdr:row>29</xdr:row>
      <xdr:rowOff>114300</xdr:rowOff>
    </xdr:to>
    <xdr:cxnSp macro="">
      <xdr:nvCxnSpPr>
        <xdr:cNvPr id="7" name="Rechte verbindingslijn 6"/>
        <xdr:cNvCxnSpPr/>
      </xdr:nvCxnSpPr>
      <xdr:spPr>
        <a:xfrm>
          <a:off x="815340" y="11525250"/>
          <a:ext cx="2133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160020</xdr:colOff>
      <xdr:row>29</xdr:row>
      <xdr:rowOff>121920</xdr:rowOff>
    </xdr:from>
    <xdr:to>
      <xdr:col>2</xdr:col>
      <xdr:colOff>373380</xdr:colOff>
      <xdr:row>29</xdr:row>
      <xdr:rowOff>121920</xdr:rowOff>
    </xdr:to>
    <xdr:cxnSp macro="">
      <xdr:nvCxnSpPr>
        <xdr:cNvPr id="8" name="Rechte verbindingslijn 7"/>
        <xdr:cNvCxnSpPr/>
      </xdr:nvCxnSpPr>
      <xdr:spPr>
        <a:xfrm>
          <a:off x="1379220" y="11532870"/>
          <a:ext cx="2133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601980</xdr:colOff>
      <xdr:row>53</xdr:row>
      <xdr:rowOff>99060</xdr:rowOff>
    </xdr:from>
    <xdr:ext cx="631455" cy="436786"/>
    <xdr:sp macro="" textlink="">
      <xdr:nvSpPr>
        <xdr:cNvPr id="9" name="Tekstvak 8"/>
        <xdr:cNvSpPr txBox="1"/>
      </xdr:nvSpPr>
      <xdr:spPr>
        <a:xfrm>
          <a:off x="601980" y="8709660"/>
          <a:ext cx="63145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  <a:cs typeface="Calibri"/>
            </a:rPr>
            <a:t>  h    ∂</a:t>
          </a:r>
          <a:r>
            <a:rPr lang="el-GR" sz="1100" b="1">
              <a:solidFill>
                <a:schemeClr val="tx1"/>
              </a:solidFill>
              <a:latin typeface="+mn-lt"/>
              <a:ea typeface="+mn-ea"/>
              <a:cs typeface="+mn-cs"/>
            </a:rPr>
            <a:t>ψ</a:t>
          </a:r>
          <a:endParaRPr lang="nl-NL" sz="1100" b="1">
            <a:latin typeface="Calibri"/>
            <a:cs typeface="Calibri"/>
          </a:endParaRPr>
        </a:p>
        <a:p>
          <a:r>
            <a:rPr lang="nl-NL" sz="1100" b="1">
              <a:latin typeface="Calibri"/>
              <a:cs typeface="Calibri"/>
            </a:rPr>
            <a:t>2</a:t>
          </a:r>
          <a:r>
            <a:rPr lang="el-GR" sz="1100" b="1">
              <a:latin typeface="Calibri"/>
              <a:cs typeface="Calibri"/>
            </a:rPr>
            <a:t>π</a:t>
          </a:r>
          <a:r>
            <a:rPr lang="nl-NL" sz="1100" b="1">
              <a:solidFill>
                <a:srgbClr val="FF0000"/>
              </a:solidFill>
              <a:latin typeface="Calibri"/>
              <a:cs typeface="Calibri"/>
            </a:rPr>
            <a:t>i </a:t>
          </a:r>
          <a:r>
            <a:rPr lang="nl-NL" sz="1100" b="1">
              <a:latin typeface="Calibri"/>
              <a:cs typeface="Calibri"/>
            </a:rPr>
            <a:t>  ∂t</a:t>
          </a:r>
          <a:endParaRPr lang="nl-NL" sz="1100" b="1"/>
        </a:p>
      </xdr:txBody>
    </xdr:sp>
    <xdr:clientData/>
  </xdr:oneCellAnchor>
  <xdr:oneCellAnchor>
    <xdr:from>
      <xdr:col>2</xdr:col>
      <xdr:colOff>175260</xdr:colOff>
      <xdr:row>53</xdr:row>
      <xdr:rowOff>76200</xdr:rowOff>
    </xdr:from>
    <xdr:ext cx="886205" cy="436786"/>
    <xdr:sp macro="" textlink="">
      <xdr:nvSpPr>
        <xdr:cNvPr id="10" name="Tekstvak 9"/>
        <xdr:cNvSpPr txBox="1"/>
      </xdr:nvSpPr>
      <xdr:spPr>
        <a:xfrm>
          <a:off x="1394460" y="8686800"/>
          <a:ext cx="88620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  <a:cs typeface="Calibri"/>
            </a:rPr>
            <a:t>   h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      ∂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</a:t>
          </a:r>
          <a:r>
            <a:rPr lang="el-GR" sz="1100" b="1">
              <a:solidFill>
                <a:schemeClr val="tx1"/>
              </a:solidFill>
              <a:latin typeface="+mn-lt"/>
              <a:ea typeface="+mn-ea"/>
              <a:cs typeface="+mn-cs"/>
            </a:rPr>
            <a:t>ψ</a:t>
          </a:r>
          <a:endParaRPr lang="nl-NL" sz="1100" b="1">
            <a:latin typeface="Calibri"/>
            <a:cs typeface="Calibri"/>
          </a:endParaRPr>
        </a:p>
        <a:p>
          <a:r>
            <a:rPr lang="nl-NL" sz="1100" b="1">
              <a:latin typeface="Calibri"/>
              <a:cs typeface="Calibri"/>
            </a:rPr>
            <a:t>8</a:t>
          </a:r>
          <a:r>
            <a:rPr lang="el-GR" sz="1100" b="1">
              <a:latin typeface="Calibri"/>
              <a:cs typeface="Calibri"/>
            </a:rPr>
            <a:t>π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M    ∂X</a:t>
          </a:r>
          <a:r>
            <a:rPr lang="nl-NL" sz="1100" b="1" baseline="30000">
              <a:latin typeface="Calibri"/>
              <a:cs typeface="Calibri"/>
            </a:rPr>
            <a:t>2</a:t>
          </a:r>
          <a:endParaRPr lang="nl-NL" sz="1100" b="1" baseline="30000"/>
        </a:p>
      </xdr:txBody>
    </xdr:sp>
    <xdr:clientData/>
  </xdr:oneCellAnchor>
  <xdr:twoCellAnchor>
    <xdr:from>
      <xdr:col>1</xdr:col>
      <xdr:colOff>53340</xdr:colOff>
      <xdr:row>54</xdr:row>
      <xdr:rowOff>129540</xdr:rowOff>
    </xdr:from>
    <xdr:to>
      <xdr:col>1</xdr:col>
      <xdr:colOff>266700</xdr:colOff>
      <xdr:row>54</xdr:row>
      <xdr:rowOff>129540</xdr:rowOff>
    </xdr:to>
    <xdr:cxnSp macro="">
      <xdr:nvCxnSpPr>
        <xdr:cNvPr id="11" name="Rechte verbindingslijn 10"/>
        <xdr:cNvCxnSpPr/>
      </xdr:nvCxnSpPr>
      <xdr:spPr>
        <a:xfrm>
          <a:off x="662940" y="14028420"/>
          <a:ext cx="2133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320040</xdr:colOff>
      <xdr:row>54</xdr:row>
      <xdr:rowOff>129540</xdr:rowOff>
    </xdr:from>
    <xdr:to>
      <xdr:col>1</xdr:col>
      <xdr:colOff>533400</xdr:colOff>
      <xdr:row>54</xdr:row>
      <xdr:rowOff>129540</xdr:rowOff>
    </xdr:to>
    <xdr:cxnSp macro="">
      <xdr:nvCxnSpPr>
        <xdr:cNvPr id="12" name="Rechte verbindingslijn 11"/>
        <xdr:cNvCxnSpPr/>
      </xdr:nvCxnSpPr>
      <xdr:spPr>
        <a:xfrm>
          <a:off x="929640" y="14028420"/>
          <a:ext cx="2133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259080</xdr:colOff>
      <xdr:row>54</xdr:row>
      <xdr:rowOff>99060</xdr:rowOff>
    </xdr:from>
    <xdr:to>
      <xdr:col>2</xdr:col>
      <xdr:colOff>586740</xdr:colOff>
      <xdr:row>54</xdr:row>
      <xdr:rowOff>99060</xdr:rowOff>
    </xdr:to>
    <xdr:cxnSp macro="">
      <xdr:nvCxnSpPr>
        <xdr:cNvPr id="13" name="Rechte verbindingslijn 12"/>
        <xdr:cNvCxnSpPr/>
      </xdr:nvCxnSpPr>
      <xdr:spPr>
        <a:xfrm>
          <a:off x="1478280" y="13997940"/>
          <a:ext cx="3276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45720</xdr:colOff>
      <xdr:row>54</xdr:row>
      <xdr:rowOff>99060</xdr:rowOff>
    </xdr:from>
    <xdr:to>
      <xdr:col>3</xdr:col>
      <xdr:colOff>373380</xdr:colOff>
      <xdr:row>54</xdr:row>
      <xdr:rowOff>99060</xdr:rowOff>
    </xdr:to>
    <xdr:cxnSp macro="">
      <xdr:nvCxnSpPr>
        <xdr:cNvPr id="14" name="Rechte verbindingslijn 13"/>
        <xdr:cNvCxnSpPr/>
      </xdr:nvCxnSpPr>
      <xdr:spPr>
        <a:xfrm>
          <a:off x="1874520" y="13997940"/>
          <a:ext cx="3276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45720</xdr:colOff>
      <xdr:row>53</xdr:row>
      <xdr:rowOff>83820</xdr:rowOff>
    </xdr:from>
    <xdr:ext cx="562013" cy="436786"/>
    <xdr:sp macro="" textlink="">
      <xdr:nvSpPr>
        <xdr:cNvPr id="15" name="Tekstvak 14"/>
        <xdr:cNvSpPr txBox="1"/>
      </xdr:nvSpPr>
      <xdr:spPr>
        <a:xfrm>
          <a:off x="3093720" y="8877300"/>
          <a:ext cx="562013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  <a:cs typeface="Calibri"/>
            </a:rPr>
            <a:t>  h</a:t>
          </a:r>
          <a:r>
            <a:rPr lang="nl-NL" sz="1100" b="1">
              <a:solidFill>
                <a:srgbClr val="FF0000"/>
              </a:solidFill>
              <a:latin typeface="Calibri"/>
              <a:cs typeface="Calibri"/>
            </a:rPr>
            <a:t>i</a:t>
          </a:r>
          <a:r>
            <a:rPr lang="nl-NL" sz="1100" b="1">
              <a:latin typeface="Calibri"/>
              <a:cs typeface="Calibri"/>
            </a:rPr>
            <a:t>    ∂</a:t>
          </a:r>
        </a:p>
        <a:p>
          <a:r>
            <a:rPr lang="nl-NL" sz="1100" b="1">
              <a:latin typeface="Calibri"/>
              <a:cs typeface="Calibri"/>
            </a:rPr>
            <a:t>2</a:t>
          </a:r>
          <a:r>
            <a:rPr lang="el-GR" sz="1100" b="1">
              <a:latin typeface="Calibri"/>
              <a:cs typeface="Calibri"/>
            </a:rPr>
            <a:t>π</a:t>
          </a:r>
          <a:r>
            <a:rPr lang="nl-NL" sz="1100" b="1">
              <a:latin typeface="Calibri"/>
              <a:cs typeface="Calibri"/>
            </a:rPr>
            <a:t>   ∂t</a:t>
          </a:r>
          <a:endParaRPr lang="nl-NL" sz="1100" b="1"/>
        </a:p>
      </xdr:txBody>
    </xdr:sp>
    <xdr:clientData/>
  </xdr:oneCellAnchor>
  <xdr:oneCellAnchor>
    <xdr:from>
      <xdr:col>6</xdr:col>
      <xdr:colOff>175260</xdr:colOff>
      <xdr:row>53</xdr:row>
      <xdr:rowOff>76200</xdr:rowOff>
    </xdr:from>
    <xdr:ext cx="837537" cy="436786"/>
    <xdr:sp macro="" textlink="">
      <xdr:nvSpPr>
        <xdr:cNvPr id="16" name="Tekstvak 15"/>
        <xdr:cNvSpPr txBox="1"/>
      </xdr:nvSpPr>
      <xdr:spPr>
        <a:xfrm>
          <a:off x="3832860" y="13792200"/>
          <a:ext cx="83753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  <a:cs typeface="Calibri"/>
            </a:rPr>
            <a:t>   h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      ∂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</a:t>
          </a:r>
        </a:p>
        <a:p>
          <a:r>
            <a:rPr lang="nl-NL" sz="1100" b="1">
              <a:latin typeface="Calibri"/>
              <a:cs typeface="Calibri"/>
            </a:rPr>
            <a:t>8</a:t>
          </a:r>
          <a:r>
            <a:rPr lang="el-GR" sz="1100" b="1">
              <a:latin typeface="Calibri"/>
              <a:cs typeface="Calibri"/>
            </a:rPr>
            <a:t>π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M    ∂X</a:t>
          </a:r>
          <a:r>
            <a:rPr lang="nl-NL" sz="1100" b="1" baseline="30000">
              <a:latin typeface="Calibri"/>
              <a:cs typeface="Calibri"/>
            </a:rPr>
            <a:t>2</a:t>
          </a:r>
          <a:endParaRPr lang="nl-NL" sz="1100" b="1" baseline="30000"/>
        </a:p>
      </xdr:txBody>
    </xdr:sp>
    <xdr:clientData/>
  </xdr:oneCellAnchor>
  <xdr:twoCellAnchor>
    <xdr:from>
      <xdr:col>5</xdr:col>
      <xdr:colOff>114300</xdr:colOff>
      <xdr:row>54</xdr:row>
      <xdr:rowOff>114300</xdr:rowOff>
    </xdr:from>
    <xdr:to>
      <xdr:col>5</xdr:col>
      <xdr:colOff>327660</xdr:colOff>
      <xdr:row>54</xdr:row>
      <xdr:rowOff>114300</xdr:rowOff>
    </xdr:to>
    <xdr:cxnSp macro="">
      <xdr:nvCxnSpPr>
        <xdr:cNvPr id="17" name="Rechte verbindingslijn 16"/>
        <xdr:cNvCxnSpPr/>
      </xdr:nvCxnSpPr>
      <xdr:spPr>
        <a:xfrm>
          <a:off x="3162300" y="9090660"/>
          <a:ext cx="2133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373380</xdr:colOff>
      <xdr:row>54</xdr:row>
      <xdr:rowOff>114300</xdr:rowOff>
    </xdr:from>
    <xdr:to>
      <xdr:col>5</xdr:col>
      <xdr:colOff>586740</xdr:colOff>
      <xdr:row>54</xdr:row>
      <xdr:rowOff>114300</xdr:rowOff>
    </xdr:to>
    <xdr:cxnSp macro="">
      <xdr:nvCxnSpPr>
        <xdr:cNvPr id="18" name="Rechte verbindingslijn 17"/>
        <xdr:cNvCxnSpPr/>
      </xdr:nvCxnSpPr>
      <xdr:spPr>
        <a:xfrm>
          <a:off x="3421380" y="9090660"/>
          <a:ext cx="2133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259080</xdr:colOff>
      <xdr:row>54</xdr:row>
      <xdr:rowOff>99060</xdr:rowOff>
    </xdr:from>
    <xdr:to>
      <xdr:col>6</xdr:col>
      <xdr:colOff>586740</xdr:colOff>
      <xdr:row>54</xdr:row>
      <xdr:rowOff>99060</xdr:rowOff>
    </xdr:to>
    <xdr:cxnSp macro="">
      <xdr:nvCxnSpPr>
        <xdr:cNvPr id="19" name="Rechte verbindingslijn 18"/>
        <xdr:cNvCxnSpPr/>
      </xdr:nvCxnSpPr>
      <xdr:spPr>
        <a:xfrm>
          <a:off x="3916680" y="13997940"/>
          <a:ext cx="3276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45720</xdr:colOff>
      <xdr:row>54</xdr:row>
      <xdr:rowOff>99060</xdr:rowOff>
    </xdr:from>
    <xdr:to>
      <xdr:col>7</xdr:col>
      <xdr:colOff>373380</xdr:colOff>
      <xdr:row>54</xdr:row>
      <xdr:rowOff>99060</xdr:rowOff>
    </xdr:to>
    <xdr:cxnSp macro="">
      <xdr:nvCxnSpPr>
        <xdr:cNvPr id="20" name="Rechte verbindingslijn 19"/>
        <xdr:cNvCxnSpPr/>
      </xdr:nvCxnSpPr>
      <xdr:spPr>
        <a:xfrm>
          <a:off x="4312920" y="13997940"/>
          <a:ext cx="3276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</xdr:col>
      <xdr:colOff>45720</xdr:colOff>
      <xdr:row>53</xdr:row>
      <xdr:rowOff>83820</xdr:rowOff>
    </xdr:from>
    <xdr:ext cx="500586" cy="436786"/>
    <xdr:sp macro="" textlink="">
      <xdr:nvSpPr>
        <xdr:cNvPr id="21" name="Tekstvak 20"/>
        <xdr:cNvSpPr txBox="1"/>
      </xdr:nvSpPr>
      <xdr:spPr>
        <a:xfrm>
          <a:off x="5532120" y="8694420"/>
          <a:ext cx="50058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  <a:cs typeface="Calibri"/>
            </a:rPr>
            <a:t>       </a:t>
          </a:r>
          <a:r>
            <a:rPr lang="nl-NL" sz="1100" b="1">
              <a:solidFill>
                <a:schemeClr val="tx1"/>
              </a:solidFill>
              <a:latin typeface="+mn-lt"/>
              <a:ea typeface="+mn-ea"/>
              <a:cs typeface="+mn-cs"/>
            </a:rPr>
            <a:t>∂</a:t>
          </a:r>
          <a:endParaRPr lang="nl-NL" sz="1100" b="1">
            <a:latin typeface="Calibri"/>
            <a:cs typeface="Calibri"/>
          </a:endParaRPr>
        </a:p>
        <a:p>
          <a:r>
            <a:rPr lang="nl-NL" sz="1100" b="1">
              <a:latin typeface="Calibri"/>
              <a:cs typeface="Calibri"/>
            </a:rPr>
            <a:t>      </a:t>
          </a:r>
          <a:r>
            <a:rPr lang="nl-NL" sz="1100" b="1">
              <a:solidFill>
                <a:schemeClr val="tx1"/>
              </a:solidFill>
              <a:latin typeface="+mn-lt"/>
              <a:ea typeface="+mn-ea"/>
              <a:cs typeface="+mn-cs"/>
            </a:rPr>
            <a:t>∂</a:t>
          </a:r>
          <a:r>
            <a:rPr lang="nl-NL" sz="1100" b="1">
              <a:latin typeface="Calibri"/>
              <a:cs typeface="Calibri"/>
            </a:rPr>
            <a:t>t</a:t>
          </a:r>
          <a:endParaRPr lang="nl-NL" sz="1100" b="1"/>
        </a:p>
      </xdr:txBody>
    </xdr:sp>
    <xdr:clientData/>
  </xdr:oneCellAnchor>
  <xdr:oneCellAnchor>
    <xdr:from>
      <xdr:col>10</xdr:col>
      <xdr:colOff>106680</xdr:colOff>
      <xdr:row>53</xdr:row>
      <xdr:rowOff>68580</xdr:rowOff>
    </xdr:from>
    <xdr:ext cx="783612" cy="436786"/>
    <xdr:sp macro="" textlink="">
      <xdr:nvSpPr>
        <xdr:cNvPr id="22" name="Tekstvak 21"/>
        <xdr:cNvSpPr txBox="1"/>
      </xdr:nvSpPr>
      <xdr:spPr>
        <a:xfrm>
          <a:off x="6202680" y="8679180"/>
          <a:ext cx="783612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+mn-lt"/>
              <a:cs typeface="Calibri"/>
            </a:rPr>
            <a:t>   ħ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      ∂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</a:t>
          </a:r>
        </a:p>
        <a:p>
          <a:r>
            <a:rPr lang="nl-NL" sz="1100" b="1">
              <a:latin typeface="Calibri"/>
              <a:cs typeface="Calibri"/>
            </a:rPr>
            <a:t> 2 M    ∂X</a:t>
          </a:r>
          <a:r>
            <a:rPr lang="nl-NL" sz="1100" b="1" baseline="30000">
              <a:latin typeface="Calibri"/>
              <a:cs typeface="Calibri"/>
            </a:rPr>
            <a:t>2</a:t>
          </a:r>
          <a:endParaRPr lang="nl-NL" sz="1100" b="1" baseline="30000"/>
        </a:p>
      </xdr:txBody>
    </xdr:sp>
    <xdr:clientData/>
  </xdr:oneCellAnchor>
  <xdr:twoCellAnchor>
    <xdr:from>
      <xdr:col>9</xdr:col>
      <xdr:colOff>281940</xdr:colOff>
      <xdr:row>54</xdr:row>
      <xdr:rowOff>106680</xdr:rowOff>
    </xdr:from>
    <xdr:to>
      <xdr:col>9</xdr:col>
      <xdr:colOff>495300</xdr:colOff>
      <xdr:row>54</xdr:row>
      <xdr:rowOff>106680</xdr:rowOff>
    </xdr:to>
    <xdr:cxnSp macro="">
      <xdr:nvCxnSpPr>
        <xdr:cNvPr id="23" name="Rechte verbindingslijn 22"/>
        <xdr:cNvCxnSpPr/>
      </xdr:nvCxnSpPr>
      <xdr:spPr>
        <a:xfrm>
          <a:off x="5768340" y="14005560"/>
          <a:ext cx="2133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160020</xdr:colOff>
      <xdr:row>54</xdr:row>
      <xdr:rowOff>99060</xdr:rowOff>
    </xdr:from>
    <xdr:to>
      <xdr:col>10</xdr:col>
      <xdr:colOff>487680</xdr:colOff>
      <xdr:row>54</xdr:row>
      <xdr:rowOff>99060</xdr:rowOff>
    </xdr:to>
    <xdr:cxnSp macro="">
      <xdr:nvCxnSpPr>
        <xdr:cNvPr id="24" name="Rechte verbindingslijn 23"/>
        <xdr:cNvCxnSpPr/>
      </xdr:nvCxnSpPr>
      <xdr:spPr>
        <a:xfrm>
          <a:off x="6256020" y="9075420"/>
          <a:ext cx="3276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541020</xdr:colOff>
      <xdr:row>54</xdr:row>
      <xdr:rowOff>99060</xdr:rowOff>
    </xdr:from>
    <xdr:to>
      <xdr:col>11</xdr:col>
      <xdr:colOff>259080</xdr:colOff>
      <xdr:row>54</xdr:row>
      <xdr:rowOff>99060</xdr:rowOff>
    </xdr:to>
    <xdr:cxnSp macro="">
      <xdr:nvCxnSpPr>
        <xdr:cNvPr id="25" name="Rechte verbindingslijn 24"/>
        <xdr:cNvCxnSpPr/>
      </xdr:nvCxnSpPr>
      <xdr:spPr>
        <a:xfrm>
          <a:off x="6637020" y="9075420"/>
          <a:ext cx="3276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22860</xdr:colOff>
      <xdr:row>155</xdr:row>
      <xdr:rowOff>38100</xdr:rowOff>
    </xdr:from>
    <xdr:to>
      <xdr:col>7</xdr:col>
      <xdr:colOff>99060</xdr:colOff>
      <xdr:row>155</xdr:row>
      <xdr:rowOff>38100</xdr:rowOff>
    </xdr:to>
    <xdr:cxnSp macro="">
      <xdr:nvCxnSpPr>
        <xdr:cNvPr id="27" name="Rechte verbindingslijn 26"/>
        <xdr:cNvCxnSpPr/>
      </xdr:nvCxnSpPr>
      <xdr:spPr>
        <a:xfrm>
          <a:off x="4290060" y="12672060"/>
          <a:ext cx="7620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586740</xdr:colOff>
      <xdr:row>157</xdr:row>
      <xdr:rowOff>22860</xdr:rowOff>
    </xdr:from>
    <xdr:to>
      <xdr:col>5</xdr:col>
      <xdr:colOff>60960</xdr:colOff>
      <xdr:row>157</xdr:row>
      <xdr:rowOff>22860</xdr:rowOff>
    </xdr:to>
    <xdr:cxnSp macro="">
      <xdr:nvCxnSpPr>
        <xdr:cNvPr id="40" name="Rechte verbindingslijn 39"/>
        <xdr:cNvCxnSpPr/>
      </xdr:nvCxnSpPr>
      <xdr:spPr>
        <a:xfrm>
          <a:off x="3025140" y="13022580"/>
          <a:ext cx="8382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487680</xdr:colOff>
      <xdr:row>157</xdr:row>
      <xdr:rowOff>38100</xdr:rowOff>
    </xdr:from>
    <xdr:to>
      <xdr:col>1</xdr:col>
      <xdr:colOff>548640</xdr:colOff>
      <xdr:row>157</xdr:row>
      <xdr:rowOff>38100</xdr:rowOff>
    </xdr:to>
    <xdr:cxnSp macro="">
      <xdr:nvCxnSpPr>
        <xdr:cNvPr id="41" name="Rechte verbindingslijn 40"/>
        <xdr:cNvCxnSpPr/>
      </xdr:nvCxnSpPr>
      <xdr:spPr>
        <a:xfrm>
          <a:off x="1097280" y="13037820"/>
          <a:ext cx="6096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7620</xdr:colOff>
      <xdr:row>76</xdr:row>
      <xdr:rowOff>53340</xdr:rowOff>
    </xdr:from>
    <xdr:ext cx="500586" cy="436786"/>
    <xdr:sp macro="" textlink="">
      <xdr:nvSpPr>
        <xdr:cNvPr id="29" name="Tekstvak 28"/>
        <xdr:cNvSpPr txBox="1"/>
      </xdr:nvSpPr>
      <xdr:spPr>
        <a:xfrm>
          <a:off x="2446020" y="13441680"/>
          <a:ext cx="50058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  <a:cs typeface="Calibri"/>
            </a:rPr>
            <a:t>       </a:t>
          </a:r>
          <a:r>
            <a:rPr lang="nl-NL" sz="1100" b="1">
              <a:solidFill>
                <a:schemeClr val="tx1"/>
              </a:solidFill>
              <a:latin typeface="+mn-lt"/>
              <a:ea typeface="+mn-ea"/>
              <a:cs typeface="+mn-cs"/>
            </a:rPr>
            <a:t>∂</a:t>
          </a:r>
          <a:endParaRPr lang="nl-NL" sz="1100" b="1">
            <a:latin typeface="Calibri"/>
            <a:cs typeface="Calibri"/>
          </a:endParaRPr>
        </a:p>
        <a:p>
          <a:r>
            <a:rPr lang="nl-NL" sz="1100" b="1">
              <a:latin typeface="Calibri"/>
              <a:cs typeface="Calibri"/>
            </a:rPr>
            <a:t>      </a:t>
          </a:r>
          <a:r>
            <a:rPr lang="nl-NL" sz="1100" b="1">
              <a:solidFill>
                <a:schemeClr val="tx1"/>
              </a:solidFill>
              <a:latin typeface="+mn-lt"/>
              <a:ea typeface="+mn-ea"/>
              <a:cs typeface="+mn-cs"/>
            </a:rPr>
            <a:t>∂</a:t>
          </a:r>
          <a:r>
            <a:rPr lang="nl-NL" sz="1100" b="1">
              <a:latin typeface="Calibri"/>
              <a:cs typeface="Calibri"/>
            </a:rPr>
            <a:t>t</a:t>
          </a:r>
          <a:endParaRPr lang="nl-NL" sz="1100" b="1"/>
        </a:p>
      </xdr:txBody>
    </xdr:sp>
    <xdr:clientData/>
  </xdr:oneCellAnchor>
  <xdr:twoCellAnchor>
    <xdr:from>
      <xdr:col>4</xdr:col>
      <xdr:colOff>220980</xdr:colOff>
      <xdr:row>77</xdr:row>
      <xdr:rowOff>91440</xdr:rowOff>
    </xdr:from>
    <xdr:to>
      <xdr:col>4</xdr:col>
      <xdr:colOff>434340</xdr:colOff>
      <xdr:row>77</xdr:row>
      <xdr:rowOff>91440</xdr:rowOff>
    </xdr:to>
    <xdr:cxnSp macro="">
      <xdr:nvCxnSpPr>
        <xdr:cNvPr id="31" name="Rechte verbindingslijn 30"/>
        <xdr:cNvCxnSpPr/>
      </xdr:nvCxnSpPr>
      <xdr:spPr>
        <a:xfrm>
          <a:off x="2659380" y="12748260"/>
          <a:ext cx="2133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213360</xdr:colOff>
      <xdr:row>69</xdr:row>
      <xdr:rowOff>83820</xdr:rowOff>
    </xdr:from>
    <xdr:ext cx="500586" cy="436786"/>
    <xdr:sp macro="" textlink="">
      <xdr:nvSpPr>
        <xdr:cNvPr id="34" name="Tekstvak 33"/>
        <xdr:cNvSpPr txBox="1"/>
      </xdr:nvSpPr>
      <xdr:spPr>
        <a:xfrm>
          <a:off x="213360" y="12557760"/>
          <a:ext cx="50058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  <a:cs typeface="Calibri"/>
            </a:rPr>
            <a:t>       </a:t>
          </a:r>
          <a:r>
            <a:rPr lang="nl-NL" sz="1100" b="1">
              <a:solidFill>
                <a:schemeClr val="tx1"/>
              </a:solidFill>
              <a:latin typeface="+mn-lt"/>
              <a:ea typeface="+mn-ea"/>
              <a:cs typeface="+mn-cs"/>
            </a:rPr>
            <a:t>∂</a:t>
          </a:r>
          <a:endParaRPr lang="nl-NL" sz="1100" b="1">
            <a:latin typeface="Calibri"/>
            <a:cs typeface="Calibri"/>
          </a:endParaRPr>
        </a:p>
        <a:p>
          <a:r>
            <a:rPr lang="nl-NL" sz="1100" b="1">
              <a:latin typeface="Calibri"/>
              <a:cs typeface="Calibri"/>
            </a:rPr>
            <a:t>      </a:t>
          </a:r>
          <a:r>
            <a:rPr lang="nl-NL" sz="1100" b="1">
              <a:solidFill>
                <a:schemeClr val="tx1"/>
              </a:solidFill>
              <a:latin typeface="+mn-lt"/>
              <a:ea typeface="+mn-ea"/>
              <a:cs typeface="+mn-cs"/>
            </a:rPr>
            <a:t>∂</a:t>
          </a:r>
          <a:r>
            <a:rPr lang="nl-NL" sz="1100" b="1">
              <a:latin typeface="Calibri"/>
              <a:cs typeface="Calibri"/>
            </a:rPr>
            <a:t>t</a:t>
          </a:r>
          <a:endParaRPr lang="nl-NL" sz="1100" b="1"/>
        </a:p>
      </xdr:txBody>
    </xdr:sp>
    <xdr:clientData/>
  </xdr:oneCellAnchor>
  <xdr:twoCellAnchor>
    <xdr:from>
      <xdr:col>0</xdr:col>
      <xdr:colOff>434340</xdr:colOff>
      <xdr:row>70</xdr:row>
      <xdr:rowOff>106680</xdr:rowOff>
    </xdr:from>
    <xdr:to>
      <xdr:col>1</xdr:col>
      <xdr:colOff>38100</xdr:colOff>
      <xdr:row>70</xdr:row>
      <xdr:rowOff>106680</xdr:rowOff>
    </xdr:to>
    <xdr:cxnSp macro="">
      <xdr:nvCxnSpPr>
        <xdr:cNvPr id="35" name="Rechte verbindingslijn 34"/>
        <xdr:cNvCxnSpPr/>
      </xdr:nvCxnSpPr>
      <xdr:spPr>
        <a:xfrm>
          <a:off x="434340" y="12763500"/>
          <a:ext cx="2133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556260</xdr:colOff>
      <xdr:row>217</xdr:row>
      <xdr:rowOff>119652</xdr:rowOff>
    </xdr:from>
    <xdr:to>
      <xdr:col>13</xdr:col>
      <xdr:colOff>487680</xdr:colOff>
      <xdr:row>254</xdr:row>
      <xdr:rowOff>22860</xdr:rowOff>
    </xdr:to>
    <xdr:pic>
      <xdr:nvPicPr>
        <xdr:cNvPr id="3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21" t="15017" r="74635" b="19206"/>
        <a:stretch>
          <a:fillRect/>
        </a:stretch>
      </xdr:blipFill>
      <xdr:spPr bwMode="auto">
        <a:xfrm>
          <a:off x="4213860" y="30371052"/>
          <a:ext cx="4198620" cy="66697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266</xdr:row>
      <xdr:rowOff>53340</xdr:rowOff>
    </xdr:from>
    <xdr:to>
      <xdr:col>6</xdr:col>
      <xdr:colOff>426720</xdr:colOff>
      <xdr:row>290</xdr:row>
      <xdr:rowOff>53340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21" t="34115" r="71562" b="15885"/>
        <a:stretch>
          <a:fillRect/>
        </a:stretch>
      </xdr:blipFill>
      <xdr:spPr bwMode="auto">
        <a:xfrm>
          <a:off x="0" y="29390340"/>
          <a:ext cx="4084320" cy="4389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217</xdr:row>
      <xdr:rowOff>124077</xdr:rowOff>
    </xdr:from>
    <xdr:to>
      <xdr:col>6</xdr:col>
      <xdr:colOff>541020</xdr:colOff>
      <xdr:row>250</xdr:row>
      <xdr:rowOff>30480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521" t="10156" r="74635" b="31250"/>
        <a:stretch>
          <a:fillRect/>
        </a:stretch>
      </xdr:blipFill>
      <xdr:spPr bwMode="auto">
        <a:xfrm>
          <a:off x="0" y="30375477"/>
          <a:ext cx="4198620" cy="59414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441960</xdr:colOff>
      <xdr:row>266</xdr:row>
      <xdr:rowOff>76200</xdr:rowOff>
    </xdr:from>
    <xdr:to>
      <xdr:col>13</xdr:col>
      <xdr:colOff>175260</xdr:colOff>
      <xdr:row>289</xdr:row>
      <xdr:rowOff>22860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25868" r="72656" b="26823"/>
        <a:stretch>
          <a:fillRect/>
        </a:stretch>
      </xdr:blipFill>
      <xdr:spPr bwMode="auto">
        <a:xfrm>
          <a:off x="4099560" y="29413200"/>
          <a:ext cx="4000500" cy="4152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30480</xdr:colOff>
      <xdr:row>231</xdr:row>
      <xdr:rowOff>53340</xdr:rowOff>
    </xdr:from>
    <xdr:ext cx="1234505" cy="264560"/>
    <xdr:sp macro="" textlink="">
      <xdr:nvSpPr>
        <xdr:cNvPr id="42" name="Tekstvak 41"/>
        <xdr:cNvSpPr txBox="1"/>
      </xdr:nvSpPr>
      <xdr:spPr>
        <a:xfrm>
          <a:off x="30480" y="25915620"/>
          <a:ext cx="12345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KLASSIEKE SNAAR</a:t>
          </a:r>
        </a:p>
      </xdr:txBody>
    </xdr:sp>
    <xdr:clientData/>
  </xdr:oneCellAnchor>
  <xdr:oneCellAnchor>
    <xdr:from>
      <xdr:col>1</xdr:col>
      <xdr:colOff>167640</xdr:colOff>
      <xdr:row>245</xdr:row>
      <xdr:rowOff>30480</xdr:rowOff>
    </xdr:from>
    <xdr:ext cx="2300373" cy="264560"/>
    <xdr:sp macro="" textlink="">
      <xdr:nvSpPr>
        <xdr:cNvPr id="43" name="Tekstvak 42"/>
        <xdr:cNvSpPr txBox="1"/>
      </xdr:nvSpPr>
      <xdr:spPr>
        <a:xfrm>
          <a:off x="777240" y="42786300"/>
          <a:ext cx="230037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SCHR</a:t>
          </a:r>
          <a:r>
            <a:rPr lang="nl-NL" sz="1100" b="1">
              <a:latin typeface="Calibri"/>
            </a:rPr>
            <a:t>Ö</a:t>
          </a:r>
          <a:r>
            <a:rPr lang="nl-NL" sz="1100" b="1"/>
            <a:t>DINGER GOLFVERGELIJKING</a:t>
          </a:r>
        </a:p>
      </xdr:txBody>
    </xdr:sp>
    <xdr:clientData/>
  </xdr:oneCellAnchor>
  <xdr:oneCellAnchor>
    <xdr:from>
      <xdr:col>0</xdr:col>
      <xdr:colOff>15240</xdr:colOff>
      <xdr:row>236</xdr:row>
      <xdr:rowOff>121920</xdr:rowOff>
    </xdr:from>
    <xdr:ext cx="1158266" cy="781240"/>
    <xdr:sp macro="" textlink="">
      <xdr:nvSpPr>
        <xdr:cNvPr id="44" name="Tekstvak 43"/>
        <xdr:cNvSpPr txBox="1"/>
      </xdr:nvSpPr>
      <xdr:spPr>
        <a:xfrm>
          <a:off x="15240" y="26898600"/>
          <a:ext cx="1158266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EMG  </a:t>
          </a:r>
        </a:p>
        <a:p>
          <a:r>
            <a:rPr lang="nl-NL" sz="1100" b="1"/>
            <a:t>IS IDENTIEK AAN</a:t>
          </a:r>
        </a:p>
        <a:p>
          <a:r>
            <a:rPr lang="nl-NL" sz="1100" b="1"/>
            <a:t>LOPENDE GOLF </a:t>
          </a:r>
        </a:p>
        <a:p>
          <a:r>
            <a:rPr lang="nl-NL" sz="1100" b="1"/>
            <a:t>MET</a:t>
          </a:r>
          <a:r>
            <a:rPr lang="nl-NL" sz="1100" b="1" baseline="0"/>
            <a:t> C := </a:t>
          </a:r>
          <a:r>
            <a:rPr lang="el-GR" sz="1100" b="1" baseline="0">
              <a:latin typeface="Calibri"/>
            </a:rPr>
            <a:t>μ</a:t>
          </a:r>
          <a:endParaRPr lang="nl-NL" sz="1100" b="1"/>
        </a:p>
      </xdr:txBody>
    </xdr:sp>
    <xdr:clientData/>
  </xdr:oneCellAnchor>
  <xdr:twoCellAnchor editAs="oneCell">
    <xdr:from>
      <xdr:col>0</xdr:col>
      <xdr:colOff>0</xdr:colOff>
      <xdr:row>177</xdr:row>
      <xdr:rowOff>7620</xdr:rowOff>
    </xdr:from>
    <xdr:to>
      <xdr:col>6</xdr:col>
      <xdr:colOff>271706</xdr:colOff>
      <xdr:row>191</xdr:row>
      <xdr:rowOff>106679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573" t="10069" r="72031" b="59028"/>
        <a:stretch>
          <a:fillRect/>
        </a:stretch>
      </xdr:blipFill>
      <xdr:spPr bwMode="auto">
        <a:xfrm>
          <a:off x="0" y="23309580"/>
          <a:ext cx="3929306" cy="26593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6</xdr:col>
      <xdr:colOff>7620</xdr:colOff>
      <xdr:row>177</xdr:row>
      <xdr:rowOff>45720</xdr:rowOff>
    </xdr:from>
    <xdr:to>
      <xdr:col>15</xdr:col>
      <xdr:colOff>22860</xdr:colOff>
      <xdr:row>214</xdr:row>
      <xdr:rowOff>99060</xdr:rowOff>
    </xdr:to>
    <xdr:grpSp>
      <xdr:nvGrpSpPr>
        <xdr:cNvPr id="63" name="Group 5"/>
        <xdr:cNvGrpSpPr>
          <a:grpSpLocks/>
        </xdr:cNvGrpSpPr>
      </xdr:nvGrpSpPr>
      <xdr:grpSpPr bwMode="auto">
        <a:xfrm>
          <a:off x="3665220" y="32743140"/>
          <a:ext cx="5501640" cy="6819900"/>
          <a:chOff x="1680" y="5414"/>
          <a:chExt cx="741" cy="931"/>
        </a:xfrm>
      </xdr:grpSpPr>
      <xdr:pic>
        <xdr:nvPicPr>
          <xdr:cNvPr id="64" name="Picture 6" descr="http://hyperphysics.phy-astr.gsu.edu/hbase/imgmod2/waving.gif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1680" y="5414"/>
            <a:ext cx="741" cy="930"/>
          </a:xfrm>
          <a:prstGeom prst="rect">
            <a:avLst/>
          </a:prstGeom>
          <a:noFill/>
        </xdr:spPr>
      </xdr:pic>
      <xdr:sp macro="" textlink="">
        <xdr:nvSpPr>
          <xdr:cNvPr id="65" name="Rectangle 14">
            <a:hlinkClick xmlns:r="http://schemas.openxmlformats.org/officeDocument/2006/relationships" r:id="rId8"/>
          </xdr:cNvPr>
          <xdr:cNvSpPr>
            <a:spLocks noChangeArrowheads="1"/>
          </xdr:cNvSpPr>
        </xdr:nvSpPr>
        <xdr:spPr bwMode="auto">
          <a:xfrm>
            <a:off x="1680" y="5815"/>
            <a:ext cx="219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66" name="Rectangle 13">
            <a:hlinkClick xmlns:r="http://schemas.openxmlformats.org/officeDocument/2006/relationships" r:id="rId9"/>
          </xdr:cNvPr>
          <xdr:cNvSpPr>
            <a:spLocks noChangeArrowheads="1"/>
          </xdr:cNvSpPr>
        </xdr:nvSpPr>
        <xdr:spPr bwMode="auto">
          <a:xfrm>
            <a:off x="1686" y="5889"/>
            <a:ext cx="719" cy="4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67" name="Rectangle 12">
            <a:hlinkClick xmlns:r="http://schemas.openxmlformats.org/officeDocument/2006/relationships" r:id="rId10"/>
          </xdr:cNvPr>
          <xdr:cNvSpPr>
            <a:spLocks noChangeArrowheads="1"/>
          </xdr:cNvSpPr>
        </xdr:nvSpPr>
        <xdr:spPr bwMode="auto">
          <a:xfrm>
            <a:off x="1680" y="5927"/>
            <a:ext cx="388" cy="4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68" name="Rectangle 11">
            <a:hlinkClick xmlns:r="http://schemas.openxmlformats.org/officeDocument/2006/relationships" r:id="rId11"/>
          </xdr:cNvPr>
          <xdr:cNvSpPr>
            <a:spLocks noChangeArrowheads="1"/>
          </xdr:cNvSpPr>
        </xdr:nvSpPr>
        <xdr:spPr bwMode="auto">
          <a:xfrm>
            <a:off x="1749" y="5414"/>
            <a:ext cx="669" cy="4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69" name="Rectangle 10">
            <a:hlinkClick xmlns:r="http://schemas.openxmlformats.org/officeDocument/2006/relationships" r:id="rId12"/>
          </xdr:cNvPr>
          <xdr:cNvSpPr>
            <a:spLocks noChangeArrowheads="1"/>
          </xdr:cNvSpPr>
        </xdr:nvSpPr>
        <xdr:spPr bwMode="auto">
          <a:xfrm>
            <a:off x="1893" y="5602"/>
            <a:ext cx="250" cy="2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70" name="Rectangle 9">
            <a:hlinkClick xmlns:r="http://schemas.openxmlformats.org/officeDocument/2006/relationships" r:id="rId13"/>
          </xdr:cNvPr>
          <xdr:cNvSpPr>
            <a:spLocks noChangeArrowheads="1"/>
          </xdr:cNvSpPr>
        </xdr:nvSpPr>
        <xdr:spPr bwMode="auto">
          <a:xfrm>
            <a:off x="1856" y="5414"/>
            <a:ext cx="274" cy="1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71" name="Rectangle 8">
            <a:hlinkClick xmlns:r="http://schemas.openxmlformats.org/officeDocument/2006/relationships" r:id="rId14"/>
          </xdr:cNvPr>
          <xdr:cNvSpPr>
            <a:spLocks noChangeArrowheads="1"/>
          </xdr:cNvSpPr>
        </xdr:nvSpPr>
        <xdr:spPr bwMode="auto">
          <a:xfrm>
            <a:off x="1680" y="5590"/>
            <a:ext cx="206" cy="2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72" name="Rectangle 7">
            <a:hlinkClick xmlns:r="http://schemas.openxmlformats.org/officeDocument/2006/relationships" r:id="rId15"/>
          </xdr:cNvPr>
          <xdr:cNvSpPr>
            <a:spLocks noChangeArrowheads="1"/>
          </xdr:cNvSpPr>
        </xdr:nvSpPr>
        <xdr:spPr bwMode="auto">
          <a:xfrm>
            <a:off x="1680" y="5414"/>
            <a:ext cx="156" cy="1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</xdr:grpSp>
    <xdr:clientData/>
  </xdr:twoCellAnchor>
  <xdr:twoCellAnchor editAs="oneCell">
    <xdr:from>
      <xdr:col>1</xdr:col>
      <xdr:colOff>411479</xdr:colOff>
      <xdr:row>250</xdr:row>
      <xdr:rowOff>15240</xdr:rowOff>
    </xdr:from>
    <xdr:to>
      <xdr:col>6</xdr:col>
      <xdr:colOff>304800</xdr:colOff>
      <xdr:row>263</xdr:row>
      <xdr:rowOff>164224</xdr:rowOff>
    </xdr:to>
    <xdr:pic>
      <xdr:nvPicPr>
        <xdr:cNvPr id="7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2656" t="44097" r="76667" b="26302"/>
        <a:stretch>
          <a:fillRect/>
        </a:stretch>
      </xdr:blipFill>
      <xdr:spPr bwMode="auto">
        <a:xfrm>
          <a:off x="1021079" y="39227760"/>
          <a:ext cx="2941321" cy="25264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106681</xdr:colOff>
      <xdr:row>254</xdr:row>
      <xdr:rowOff>8372</xdr:rowOff>
    </xdr:from>
    <xdr:to>
      <xdr:col>13</xdr:col>
      <xdr:colOff>274321</xdr:colOff>
      <xdr:row>264</xdr:row>
      <xdr:rowOff>7620</xdr:rowOff>
    </xdr:to>
    <xdr:pic>
      <xdr:nvPicPr>
        <xdr:cNvPr id="77" name="Picture 3" descr="http://hyperphysics.phy-astr.gsu.edu/hbase/quantum/imgqua/schwav1.gif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73881" y="39952412"/>
          <a:ext cx="3825240" cy="1828048"/>
        </a:xfrm>
        <a:prstGeom prst="rect">
          <a:avLst/>
        </a:prstGeom>
        <a:solidFill>
          <a:schemeClr val="bg1"/>
        </a:solidFill>
      </xdr:spPr>
    </xdr:pic>
    <xdr:clientData/>
  </xdr:twoCellAnchor>
  <xdr:oneCellAnchor>
    <xdr:from>
      <xdr:col>7</xdr:col>
      <xdr:colOff>83820</xdr:colOff>
      <xdr:row>235</xdr:row>
      <xdr:rowOff>45720</xdr:rowOff>
    </xdr:from>
    <xdr:ext cx="773673" cy="264560"/>
    <xdr:sp macro="" textlink="">
      <xdr:nvSpPr>
        <xdr:cNvPr id="78" name="Tekstvak 77"/>
        <xdr:cNvSpPr txBox="1"/>
      </xdr:nvSpPr>
      <xdr:spPr>
        <a:xfrm>
          <a:off x="4351020" y="36515040"/>
          <a:ext cx="77367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IN DE PUT</a:t>
          </a:r>
        </a:p>
      </xdr:txBody>
    </xdr:sp>
    <xdr:clientData/>
  </xdr:oneCellAnchor>
  <xdr:oneCellAnchor>
    <xdr:from>
      <xdr:col>7</xdr:col>
      <xdr:colOff>243840</xdr:colOff>
      <xdr:row>248</xdr:row>
      <xdr:rowOff>114300</xdr:rowOff>
    </xdr:from>
    <xdr:ext cx="1115305" cy="264560"/>
    <xdr:sp macro="" textlink="">
      <xdr:nvSpPr>
        <xdr:cNvPr id="79" name="Tekstvak 78"/>
        <xdr:cNvSpPr txBox="1"/>
      </xdr:nvSpPr>
      <xdr:spPr>
        <a:xfrm>
          <a:off x="4511040" y="38961060"/>
          <a:ext cx="11153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BUITEN DE PUT</a:t>
          </a:r>
        </a:p>
      </xdr:txBody>
    </xdr:sp>
    <xdr:clientData/>
  </xdr:oneCellAnchor>
  <xdr:twoCellAnchor>
    <xdr:from>
      <xdr:col>7</xdr:col>
      <xdr:colOff>457200</xdr:colOff>
      <xdr:row>2</xdr:row>
      <xdr:rowOff>53340</xdr:rowOff>
    </xdr:from>
    <xdr:to>
      <xdr:col>7</xdr:col>
      <xdr:colOff>548639</xdr:colOff>
      <xdr:row>4</xdr:row>
      <xdr:rowOff>15240</xdr:rowOff>
    </xdr:to>
    <xdr:sp macro="" textlink="">
      <xdr:nvSpPr>
        <xdr:cNvPr id="80" name="Rechteraccolade 79"/>
        <xdr:cNvSpPr/>
      </xdr:nvSpPr>
      <xdr:spPr>
        <a:xfrm>
          <a:off x="4724400" y="419100"/>
          <a:ext cx="91439" cy="342900"/>
        </a:xfrm>
        <a:prstGeom prst="rightBrac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0</xdr:col>
      <xdr:colOff>0</xdr:colOff>
      <xdr:row>324</xdr:row>
      <xdr:rowOff>99060</xdr:rowOff>
    </xdr:from>
    <xdr:to>
      <xdr:col>6</xdr:col>
      <xdr:colOff>419100</xdr:colOff>
      <xdr:row>349</xdr:row>
      <xdr:rowOff>137160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573" t="11806" r="71562" b="35677"/>
        <a:stretch>
          <a:fillRect/>
        </a:stretch>
      </xdr:blipFill>
      <xdr:spPr bwMode="auto">
        <a:xfrm>
          <a:off x="0" y="55290720"/>
          <a:ext cx="4076700" cy="461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351</xdr:row>
      <xdr:rowOff>0</xdr:rowOff>
    </xdr:from>
    <xdr:to>
      <xdr:col>6</xdr:col>
      <xdr:colOff>90405</xdr:colOff>
      <xdr:row>381</xdr:row>
      <xdr:rowOff>56535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 l="625" t="17361" r="74687" b="21788"/>
        <a:stretch>
          <a:fillRect/>
        </a:stretch>
      </xdr:blipFill>
      <xdr:spPr bwMode="auto">
        <a:xfrm>
          <a:off x="0" y="59903531"/>
          <a:ext cx="3748005" cy="55429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474634</xdr:colOff>
      <xdr:row>296</xdr:row>
      <xdr:rowOff>13744</xdr:rowOff>
    </xdr:from>
    <xdr:to>
      <xdr:col>13</xdr:col>
      <xdr:colOff>312420</xdr:colOff>
      <xdr:row>313</xdr:row>
      <xdr:rowOff>152399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l="625" t="29080" r="74687" b="38368"/>
        <a:stretch>
          <a:fillRect/>
        </a:stretch>
      </xdr:blipFill>
      <xdr:spPr bwMode="auto">
        <a:xfrm>
          <a:off x="4132234" y="50282884"/>
          <a:ext cx="4104986" cy="32476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99059</xdr:colOff>
      <xdr:row>351</xdr:row>
      <xdr:rowOff>0</xdr:rowOff>
    </xdr:from>
    <xdr:to>
      <xdr:col>13</xdr:col>
      <xdr:colOff>340821</xdr:colOff>
      <xdr:row>396</xdr:row>
      <xdr:rowOff>7620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573" t="10243" r="69948"/>
        <a:stretch>
          <a:fillRect/>
        </a:stretch>
      </xdr:blipFill>
      <xdr:spPr bwMode="auto">
        <a:xfrm>
          <a:off x="3756659" y="59893200"/>
          <a:ext cx="4508962" cy="82372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380</xdr:row>
      <xdr:rowOff>181160</xdr:rowOff>
    </xdr:from>
    <xdr:to>
      <xdr:col>6</xdr:col>
      <xdr:colOff>69426</xdr:colOff>
      <xdr:row>395</xdr:row>
      <xdr:rowOff>151067</xdr:rowOff>
    </xdr:to>
    <xdr:pic>
      <xdr:nvPicPr>
        <xdr:cNvPr id="20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l="625" t="33854" r="71614" b="32465"/>
        <a:stretch>
          <a:fillRect/>
        </a:stretch>
      </xdr:blipFill>
      <xdr:spPr bwMode="auto">
        <a:xfrm>
          <a:off x="0" y="65431220"/>
          <a:ext cx="3727026" cy="27131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380999</xdr:colOff>
      <xdr:row>324</xdr:row>
      <xdr:rowOff>76200</xdr:rowOff>
    </xdr:from>
    <xdr:to>
      <xdr:col>13</xdr:col>
      <xdr:colOff>316418</xdr:colOff>
      <xdr:row>349</xdr:row>
      <xdr:rowOff>148219</xdr:rowOff>
    </xdr:to>
    <xdr:pic>
      <xdr:nvPicPr>
        <xdr:cNvPr id="74" name="Afbeelding 7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038599" y="55267860"/>
          <a:ext cx="4202619" cy="4644019"/>
        </a:xfrm>
        <a:prstGeom prst="rect">
          <a:avLst/>
        </a:prstGeom>
      </xdr:spPr>
    </xdr:pic>
    <xdr:clientData/>
  </xdr:twoCellAnchor>
  <xdr:oneCellAnchor>
    <xdr:from>
      <xdr:col>0</xdr:col>
      <xdr:colOff>320040</xdr:colOff>
      <xdr:row>312</xdr:row>
      <xdr:rowOff>22860</xdr:rowOff>
    </xdr:from>
    <xdr:ext cx="3454022" cy="264560"/>
    <xdr:sp macro="" textlink="">
      <xdr:nvSpPr>
        <xdr:cNvPr id="75" name="Tekstvak 74"/>
        <xdr:cNvSpPr txBox="1"/>
      </xdr:nvSpPr>
      <xdr:spPr>
        <a:xfrm>
          <a:off x="320040" y="53035200"/>
          <a:ext cx="34540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DIT BETEKENT</a:t>
          </a:r>
          <a:r>
            <a:rPr lang="nl-NL" sz="1100" b="1" baseline="0"/>
            <a:t> </a:t>
          </a:r>
          <a:r>
            <a:rPr lang="el-GR" sz="1100" b="1"/>
            <a:t>ψ(</a:t>
          </a:r>
          <a:r>
            <a:rPr lang="nl-NL" sz="1100" b="1"/>
            <a:t>X,t) = A {COS (kX - </a:t>
          </a:r>
          <a:r>
            <a:rPr lang="el-GR" sz="1100" b="1"/>
            <a:t>ω</a:t>
          </a:r>
          <a:r>
            <a:rPr lang="nl-NL" sz="1100" b="1"/>
            <a:t>t) + i SIN (kX - </a:t>
          </a:r>
          <a:r>
            <a:rPr lang="el-GR" sz="1100" b="1"/>
            <a:t>ω</a:t>
          </a:r>
          <a:r>
            <a:rPr lang="nl-NL" sz="1100" b="1"/>
            <a:t>t)} </a:t>
          </a:r>
        </a:p>
      </xdr:txBody>
    </xdr:sp>
    <xdr:clientData/>
  </xdr:oneCellAnchor>
  <xdr:oneCellAnchor>
    <xdr:from>
      <xdr:col>6</xdr:col>
      <xdr:colOff>472440</xdr:colOff>
      <xdr:row>84</xdr:row>
      <xdr:rowOff>68580</xdr:rowOff>
    </xdr:from>
    <xdr:ext cx="751744" cy="436786"/>
    <xdr:sp macro="" textlink="">
      <xdr:nvSpPr>
        <xdr:cNvPr id="73" name="Tekstvak 72"/>
        <xdr:cNvSpPr txBox="1"/>
      </xdr:nvSpPr>
      <xdr:spPr>
        <a:xfrm>
          <a:off x="4130040" y="10142220"/>
          <a:ext cx="75174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+mn-lt"/>
              <a:cs typeface="Calibri"/>
            </a:rPr>
            <a:t>   ħ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    ∂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</a:t>
          </a:r>
        </a:p>
        <a:p>
          <a:r>
            <a:rPr lang="nl-NL" sz="1100" b="1">
              <a:latin typeface="Calibri"/>
              <a:cs typeface="Calibri"/>
            </a:rPr>
            <a:t>2M     ∂X</a:t>
          </a:r>
          <a:r>
            <a:rPr lang="nl-NL" sz="1100" b="1" baseline="30000">
              <a:latin typeface="Calibri"/>
              <a:cs typeface="Calibri"/>
            </a:rPr>
            <a:t>2</a:t>
          </a:r>
          <a:endParaRPr lang="nl-NL" sz="1100" b="1" baseline="30000"/>
        </a:p>
      </xdr:txBody>
    </xdr:sp>
    <xdr:clientData/>
  </xdr:oneCellAnchor>
  <xdr:oneCellAnchor>
    <xdr:from>
      <xdr:col>8</xdr:col>
      <xdr:colOff>327660</xdr:colOff>
      <xdr:row>84</xdr:row>
      <xdr:rowOff>83820</xdr:rowOff>
    </xdr:from>
    <xdr:ext cx="500586" cy="436786"/>
    <xdr:sp macro="" textlink="">
      <xdr:nvSpPr>
        <xdr:cNvPr id="81" name="Tekstvak 80"/>
        <xdr:cNvSpPr txBox="1"/>
      </xdr:nvSpPr>
      <xdr:spPr>
        <a:xfrm>
          <a:off x="5204460" y="10157460"/>
          <a:ext cx="50058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  <a:cs typeface="Calibri"/>
            </a:rPr>
            <a:t>       </a:t>
          </a:r>
          <a:r>
            <a:rPr lang="nl-NL" sz="1100" b="1">
              <a:solidFill>
                <a:schemeClr val="tx1"/>
              </a:solidFill>
              <a:latin typeface="+mn-lt"/>
              <a:ea typeface="+mn-ea"/>
              <a:cs typeface="+mn-cs"/>
            </a:rPr>
            <a:t>∂</a:t>
          </a:r>
          <a:endParaRPr lang="nl-NL" sz="1100" b="1">
            <a:latin typeface="Calibri"/>
            <a:cs typeface="Calibri"/>
          </a:endParaRPr>
        </a:p>
        <a:p>
          <a:r>
            <a:rPr lang="nl-NL" sz="1100" b="1">
              <a:latin typeface="Calibri"/>
              <a:cs typeface="Calibri"/>
            </a:rPr>
            <a:t>      </a:t>
          </a:r>
          <a:r>
            <a:rPr lang="nl-NL" sz="1100" b="1">
              <a:solidFill>
                <a:schemeClr val="tx1"/>
              </a:solidFill>
              <a:latin typeface="+mn-lt"/>
              <a:ea typeface="+mn-ea"/>
              <a:cs typeface="+mn-cs"/>
            </a:rPr>
            <a:t>∂</a:t>
          </a:r>
          <a:r>
            <a:rPr lang="nl-NL" sz="1100" b="1">
              <a:latin typeface="Calibri"/>
              <a:cs typeface="Calibri"/>
            </a:rPr>
            <a:t>t</a:t>
          </a:r>
          <a:endParaRPr lang="nl-NL" sz="1100" b="1"/>
        </a:p>
      </xdr:txBody>
    </xdr:sp>
    <xdr:clientData/>
  </xdr:oneCellAnchor>
  <xdr:twoCellAnchor>
    <xdr:from>
      <xdr:col>8</xdr:col>
      <xdr:colOff>548640</xdr:colOff>
      <xdr:row>85</xdr:row>
      <xdr:rowOff>106680</xdr:rowOff>
    </xdr:from>
    <xdr:to>
      <xdr:col>9</xdr:col>
      <xdr:colOff>152400</xdr:colOff>
      <xdr:row>85</xdr:row>
      <xdr:rowOff>106680</xdr:rowOff>
    </xdr:to>
    <xdr:cxnSp macro="">
      <xdr:nvCxnSpPr>
        <xdr:cNvPr id="82" name="Rechte verbindingslijn 81"/>
        <xdr:cNvCxnSpPr/>
      </xdr:nvCxnSpPr>
      <xdr:spPr>
        <a:xfrm>
          <a:off x="5425440" y="10363200"/>
          <a:ext cx="2133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502920</xdr:colOff>
      <xdr:row>85</xdr:row>
      <xdr:rowOff>99060</xdr:rowOff>
    </xdr:from>
    <xdr:to>
      <xdr:col>7</xdr:col>
      <xdr:colOff>213360</xdr:colOff>
      <xdr:row>85</xdr:row>
      <xdr:rowOff>99060</xdr:rowOff>
    </xdr:to>
    <xdr:cxnSp macro="">
      <xdr:nvCxnSpPr>
        <xdr:cNvPr id="83" name="Rechte verbindingslijn 82"/>
        <xdr:cNvCxnSpPr/>
      </xdr:nvCxnSpPr>
      <xdr:spPr>
        <a:xfrm>
          <a:off x="4160520" y="10355580"/>
          <a:ext cx="32004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243840</xdr:colOff>
      <xdr:row>85</xdr:row>
      <xdr:rowOff>99060</xdr:rowOff>
    </xdr:from>
    <xdr:to>
      <xdr:col>7</xdr:col>
      <xdr:colOff>571500</xdr:colOff>
      <xdr:row>85</xdr:row>
      <xdr:rowOff>99060</xdr:rowOff>
    </xdr:to>
    <xdr:cxnSp macro="">
      <xdr:nvCxnSpPr>
        <xdr:cNvPr id="84" name="Rechte verbindingslijn 83"/>
        <xdr:cNvCxnSpPr/>
      </xdr:nvCxnSpPr>
      <xdr:spPr>
        <a:xfrm>
          <a:off x="4511040" y="10355580"/>
          <a:ext cx="3276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556260</xdr:colOff>
      <xdr:row>87</xdr:row>
      <xdr:rowOff>83820</xdr:rowOff>
    </xdr:from>
    <xdr:ext cx="555730" cy="436786"/>
    <xdr:sp macro="" textlink="">
      <xdr:nvSpPr>
        <xdr:cNvPr id="88" name="Tekstvak 87"/>
        <xdr:cNvSpPr txBox="1"/>
      </xdr:nvSpPr>
      <xdr:spPr>
        <a:xfrm>
          <a:off x="1775460" y="10706100"/>
          <a:ext cx="55573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  <a:cs typeface="Calibri"/>
            </a:rPr>
            <a:t>      </a:t>
          </a:r>
          <a:r>
            <a:rPr lang="nl-NL" sz="1100" b="1">
              <a:solidFill>
                <a:schemeClr val="tx1"/>
              </a:solidFill>
              <a:latin typeface="+mn-lt"/>
              <a:ea typeface="+mn-ea"/>
              <a:cs typeface="+mn-cs"/>
            </a:rPr>
            <a:t>∂</a:t>
          </a:r>
          <a:r>
            <a:rPr lang="el-GR" sz="1100" b="1">
              <a:solidFill>
                <a:schemeClr val="tx1"/>
              </a:solidFill>
              <a:latin typeface="+mn-lt"/>
              <a:ea typeface="+mn-ea"/>
              <a:cs typeface="+mn-cs"/>
            </a:rPr>
            <a:t>ψ</a:t>
          </a:r>
          <a:endParaRPr lang="nl-NL" sz="1100" b="1">
            <a:latin typeface="Calibri"/>
            <a:cs typeface="Calibri"/>
          </a:endParaRPr>
        </a:p>
        <a:p>
          <a:r>
            <a:rPr lang="nl-NL" sz="1100" b="1">
              <a:latin typeface="Calibri"/>
              <a:cs typeface="Calibri"/>
            </a:rPr>
            <a:t>       </a:t>
          </a:r>
          <a:r>
            <a:rPr lang="nl-NL" sz="1100" b="1">
              <a:solidFill>
                <a:schemeClr val="tx1"/>
              </a:solidFill>
              <a:latin typeface="+mn-lt"/>
              <a:ea typeface="+mn-ea"/>
              <a:cs typeface="+mn-cs"/>
            </a:rPr>
            <a:t>∂</a:t>
          </a:r>
          <a:r>
            <a:rPr lang="nl-NL" sz="1100" b="1">
              <a:latin typeface="Calibri"/>
              <a:cs typeface="Calibri"/>
            </a:rPr>
            <a:t>t</a:t>
          </a:r>
          <a:endParaRPr lang="nl-NL" sz="1100" b="1"/>
        </a:p>
      </xdr:txBody>
    </xdr:sp>
    <xdr:clientData/>
  </xdr:oneCellAnchor>
  <xdr:twoCellAnchor>
    <xdr:from>
      <xdr:col>3</xdr:col>
      <xdr:colOff>213360</xdr:colOff>
      <xdr:row>88</xdr:row>
      <xdr:rowOff>114300</xdr:rowOff>
    </xdr:from>
    <xdr:to>
      <xdr:col>3</xdr:col>
      <xdr:colOff>426720</xdr:colOff>
      <xdr:row>88</xdr:row>
      <xdr:rowOff>114300</xdr:rowOff>
    </xdr:to>
    <xdr:cxnSp macro="">
      <xdr:nvCxnSpPr>
        <xdr:cNvPr id="89" name="Rechte verbindingslijn 88"/>
        <xdr:cNvCxnSpPr/>
      </xdr:nvCxnSpPr>
      <xdr:spPr>
        <a:xfrm>
          <a:off x="2042160" y="10919460"/>
          <a:ext cx="2133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53340</xdr:colOff>
      <xdr:row>347</xdr:row>
      <xdr:rowOff>160020</xdr:rowOff>
    </xdr:from>
    <xdr:to>
      <xdr:col>6</xdr:col>
      <xdr:colOff>99060</xdr:colOff>
      <xdr:row>349</xdr:row>
      <xdr:rowOff>38100</xdr:rowOff>
    </xdr:to>
    <xdr:cxnSp macro="">
      <xdr:nvCxnSpPr>
        <xdr:cNvPr id="86" name="Rechte verbindingslijn met pijl 85"/>
        <xdr:cNvCxnSpPr/>
      </xdr:nvCxnSpPr>
      <xdr:spPr>
        <a:xfrm flipV="1">
          <a:off x="3710940" y="61996320"/>
          <a:ext cx="45720" cy="2438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381000</xdr:colOff>
      <xdr:row>348</xdr:row>
      <xdr:rowOff>38100</xdr:rowOff>
    </xdr:from>
    <xdr:ext cx="853440" cy="256940"/>
    <xdr:sp macro="" textlink="">
      <xdr:nvSpPr>
        <xdr:cNvPr id="91" name="Tekstvak 90"/>
        <xdr:cNvSpPr txBox="1"/>
      </xdr:nvSpPr>
      <xdr:spPr>
        <a:xfrm>
          <a:off x="2819400" y="62057280"/>
          <a:ext cx="853440" cy="256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nl-NL" sz="1100" b="1"/>
            <a:t>GA VERDER</a:t>
          </a:r>
        </a:p>
      </xdr:txBody>
    </xdr:sp>
    <xdr:clientData/>
  </xdr:oneCellAnchor>
  <xdr:oneCellAnchor>
    <xdr:from>
      <xdr:col>7</xdr:col>
      <xdr:colOff>60960</xdr:colOff>
      <xdr:row>63</xdr:row>
      <xdr:rowOff>99060</xdr:rowOff>
    </xdr:from>
    <xdr:ext cx="584327" cy="436786"/>
    <xdr:sp macro="" textlink="">
      <xdr:nvSpPr>
        <xdr:cNvPr id="93" name="Tekstvak 92"/>
        <xdr:cNvSpPr txBox="1"/>
      </xdr:nvSpPr>
      <xdr:spPr>
        <a:xfrm>
          <a:off x="4328160" y="11452860"/>
          <a:ext cx="58432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+mn-lt"/>
              <a:cs typeface="Calibri"/>
            </a:rPr>
            <a:t>ħ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k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   </a:t>
          </a:r>
        </a:p>
        <a:p>
          <a:r>
            <a:rPr lang="nl-NL" sz="1100" b="1">
              <a:latin typeface="Calibri"/>
              <a:cs typeface="Calibri"/>
            </a:rPr>
            <a:t> 2M     </a:t>
          </a:r>
          <a:endParaRPr lang="nl-NL" sz="1100" b="1" baseline="30000"/>
        </a:p>
      </xdr:txBody>
    </xdr:sp>
    <xdr:clientData/>
  </xdr:oneCellAnchor>
  <xdr:twoCellAnchor>
    <xdr:from>
      <xdr:col>7</xdr:col>
      <xdr:colOff>144780</xdr:colOff>
      <xdr:row>64</xdr:row>
      <xdr:rowOff>114300</xdr:rowOff>
    </xdr:from>
    <xdr:to>
      <xdr:col>7</xdr:col>
      <xdr:colOff>472440</xdr:colOff>
      <xdr:row>64</xdr:row>
      <xdr:rowOff>114300</xdr:rowOff>
    </xdr:to>
    <xdr:cxnSp macro="">
      <xdr:nvCxnSpPr>
        <xdr:cNvPr id="94" name="Rechte verbindingslijn 93"/>
        <xdr:cNvCxnSpPr/>
      </xdr:nvCxnSpPr>
      <xdr:spPr>
        <a:xfrm>
          <a:off x="4411980" y="11650980"/>
          <a:ext cx="3276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441960</xdr:colOff>
      <xdr:row>325</xdr:row>
      <xdr:rowOff>45720</xdr:rowOff>
    </xdr:from>
    <xdr:ext cx="817403" cy="436786"/>
    <xdr:sp macro="" textlink="">
      <xdr:nvSpPr>
        <xdr:cNvPr id="96" name="Tekstvak 95"/>
        <xdr:cNvSpPr txBox="1"/>
      </xdr:nvSpPr>
      <xdr:spPr>
        <a:xfrm>
          <a:off x="4099560" y="57858660"/>
          <a:ext cx="817403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LINKER</a:t>
          </a:r>
        </a:p>
        <a:p>
          <a:r>
            <a:rPr lang="nl-NL" sz="1100" b="1"/>
            <a:t>AFGELEIDE</a:t>
          </a:r>
        </a:p>
      </xdr:txBody>
    </xdr:sp>
    <xdr:clientData/>
  </xdr:oneCellAnchor>
  <xdr:oneCellAnchor>
    <xdr:from>
      <xdr:col>10</xdr:col>
      <xdr:colOff>243840</xdr:colOff>
      <xdr:row>324</xdr:row>
      <xdr:rowOff>175260</xdr:rowOff>
    </xdr:from>
    <xdr:ext cx="817403" cy="436786"/>
    <xdr:sp macro="" textlink="">
      <xdr:nvSpPr>
        <xdr:cNvPr id="97" name="Tekstvak 96"/>
        <xdr:cNvSpPr txBox="1"/>
      </xdr:nvSpPr>
      <xdr:spPr>
        <a:xfrm>
          <a:off x="6339840" y="57805320"/>
          <a:ext cx="817403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RECHTER</a:t>
          </a:r>
        </a:p>
        <a:p>
          <a:r>
            <a:rPr lang="nl-NL" sz="1100" b="1"/>
            <a:t>AFGELEIDE</a:t>
          </a:r>
        </a:p>
      </xdr:txBody>
    </xdr:sp>
    <xdr:clientData/>
  </xdr:oneCellAnchor>
  <xdr:oneCellAnchor>
    <xdr:from>
      <xdr:col>7</xdr:col>
      <xdr:colOff>205740</xdr:colOff>
      <xdr:row>346</xdr:row>
      <xdr:rowOff>7620</xdr:rowOff>
    </xdr:from>
    <xdr:ext cx="3454022" cy="264560"/>
    <xdr:sp macro="" textlink="">
      <xdr:nvSpPr>
        <xdr:cNvPr id="103" name="Tekstvak 102"/>
        <xdr:cNvSpPr txBox="1"/>
      </xdr:nvSpPr>
      <xdr:spPr>
        <a:xfrm>
          <a:off x="4472940" y="61661040"/>
          <a:ext cx="34540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DIT BETEKENT</a:t>
          </a:r>
          <a:r>
            <a:rPr lang="nl-NL" sz="1100" b="1" baseline="0"/>
            <a:t> </a:t>
          </a:r>
          <a:r>
            <a:rPr lang="el-GR" sz="1100" b="1"/>
            <a:t>ψ(</a:t>
          </a:r>
          <a:r>
            <a:rPr lang="nl-NL" sz="1100" b="1"/>
            <a:t>X,t) = A {COS (kX - </a:t>
          </a:r>
          <a:r>
            <a:rPr lang="el-GR" sz="1100" b="1"/>
            <a:t>ω</a:t>
          </a:r>
          <a:r>
            <a:rPr lang="nl-NL" sz="1100" b="1"/>
            <a:t>t) + i SIN (kX - </a:t>
          </a:r>
          <a:r>
            <a:rPr lang="el-GR" sz="1100" b="1"/>
            <a:t>ω</a:t>
          </a:r>
          <a:r>
            <a:rPr lang="nl-NL" sz="1100" b="1"/>
            <a:t>t)} </a:t>
          </a:r>
        </a:p>
      </xdr:txBody>
    </xdr:sp>
    <xdr:clientData/>
  </xdr:oneCellAnchor>
  <xdr:oneCellAnchor>
    <xdr:from>
      <xdr:col>2</xdr:col>
      <xdr:colOff>167640</xdr:colOff>
      <xdr:row>82</xdr:row>
      <xdr:rowOff>106680</xdr:rowOff>
    </xdr:from>
    <xdr:ext cx="417743" cy="436786"/>
    <xdr:sp macro="" textlink="">
      <xdr:nvSpPr>
        <xdr:cNvPr id="104" name="Tekstvak 103"/>
        <xdr:cNvSpPr txBox="1"/>
      </xdr:nvSpPr>
      <xdr:spPr>
        <a:xfrm>
          <a:off x="1386840" y="14226540"/>
          <a:ext cx="417743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  <a:cs typeface="Calibri"/>
            </a:rPr>
            <a:t>  ∂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</a:t>
          </a:r>
        </a:p>
        <a:p>
          <a:r>
            <a:rPr lang="nl-NL" sz="1100" b="1">
              <a:latin typeface="Calibri"/>
              <a:cs typeface="Calibri"/>
            </a:rPr>
            <a:t> ∂X</a:t>
          </a:r>
          <a:r>
            <a:rPr lang="nl-NL" sz="1100" b="1" baseline="30000">
              <a:latin typeface="Calibri"/>
              <a:cs typeface="Calibri"/>
            </a:rPr>
            <a:t>2</a:t>
          </a:r>
          <a:endParaRPr lang="nl-NL" sz="1100" b="1" baseline="30000"/>
        </a:p>
      </xdr:txBody>
    </xdr:sp>
    <xdr:clientData/>
  </xdr:oneCellAnchor>
  <xdr:twoCellAnchor>
    <xdr:from>
      <xdr:col>2</xdr:col>
      <xdr:colOff>213360</xdr:colOff>
      <xdr:row>83</xdr:row>
      <xdr:rowOff>129540</xdr:rowOff>
    </xdr:from>
    <xdr:to>
      <xdr:col>2</xdr:col>
      <xdr:colOff>541020</xdr:colOff>
      <xdr:row>83</xdr:row>
      <xdr:rowOff>129540</xdr:rowOff>
    </xdr:to>
    <xdr:cxnSp macro="">
      <xdr:nvCxnSpPr>
        <xdr:cNvPr id="105" name="Rechte verbindingslijn 104"/>
        <xdr:cNvCxnSpPr/>
      </xdr:nvCxnSpPr>
      <xdr:spPr>
        <a:xfrm>
          <a:off x="1432560" y="14432280"/>
          <a:ext cx="3276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571500</xdr:colOff>
      <xdr:row>65</xdr:row>
      <xdr:rowOff>83820</xdr:rowOff>
    </xdr:from>
    <xdr:ext cx="500586" cy="436786"/>
    <xdr:sp macro="" textlink="">
      <xdr:nvSpPr>
        <xdr:cNvPr id="106" name="Tekstvak 105"/>
        <xdr:cNvSpPr txBox="1"/>
      </xdr:nvSpPr>
      <xdr:spPr>
        <a:xfrm>
          <a:off x="3619500" y="11826240"/>
          <a:ext cx="50058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  <a:cs typeface="Calibri"/>
            </a:rPr>
            <a:t>       </a:t>
          </a:r>
          <a:r>
            <a:rPr lang="nl-NL" sz="1100" b="1">
              <a:solidFill>
                <a:schemeClr val="tx1"/>
              </a:solidFill>
              <a:latin typeface="+mn-lt"/>
              <a:ea typeface="+mn-ea"/>
              <a:cs typeface="+mn-cs"/>
            </a:rPr>
            <a:t>∂</a:t>
          </a:r>
          <a:endParaRPr lang="nl-NL" sz="1100" b="1">
            <a:latin typeface="Calibri"/>
            <a:cs typeface="Calibri"/>
          </a:endParaRPr>
        </a:p>
        <a:p>
          <a:r>
            <a:rPr lang="nl-NL" sz="1100" b="1">
              <a:latin typeface="Calibri"/>
              <a:cs typeface="Calibri"/>
            </a:rPr>
            <a:t>      </a:t>
          </a:r>
          <a:r>
            <a:rPr lang="nl-NL" sz="1100" b="1">
              <a:solidFill>
                <a:schemeClr val="tx1"/>
              </a:solidFill>
              <a:latin typeface="+mn-lt"/>
              <a:ea typeface="+mn-ea"/>
              <a:cs typeface="+mn-cs"/>
            </a:rPr>
            <a:t>∂</a:t>
          </a:r>
          <a:r>
            <a:rPr lang="nl-NL" sz="1100" b="1">
              <a:latin typeface="Calibri"/>
              <a:cs typeface="Calibri"/>
            </a:rPr>
            <a:t>t</a:t>
          </a:r>
          <a:endParaRPr lang="nl-NL" sz="1100" b="1"/>
        </a:p>
      </xdr:txBody>
    </xdr:sp>
    <xdr:clientData/>
  </xdr:oneCellAnchor>
  <xdr:twoCellAnchor>
    <xdr:from>
      <xdr:col>6</xdr:col>
      <xdr:colOff>175260</xdr:colOff>
      <xdr:row>66</xdr:row>
      <xdr:rowOff>106680</xdr:rowOff>
    </xdr:from>
    <xdr:to>
      <xdr:col>6</xdr:col>
      <xdr:colOff>388620</xdr:colOff>
      <xdr:row>66</xdr:row>
      <xdr:rowOff>106680</xdr:rowOff>
    </xdr:to>
    <xdr:cxnSp macro="">
      <xdr:nvCxnSpPr>
        <xdr:cNvPr id="107" name="Rechte verbindingslijn 106"/>
        <xdr:cNvCxnSpPr/>
      </xdr:nvCxnSpPr>
      <xdr:spPr>
        <a:xfrm>
          <a:off x="3832860" y="12031980"/>
          <a:ext cx="2133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160020</xdr:colOff>
      <xdr:row>72</xdr:row>
      <xdr:rowOff>76200</xdr:rowOff>
    </xdr:from>
    <xdr:ext cx="794961" cy="436786"/>
    <xdr:sp macro="" textlink="">
      <xdr:nvSpPr>
        <xdr:cNvPr id="110" name="Tekstvak 109"/>
        <xdr:cNvSpPr txBox="1"/>
      </xdr:nvSpPr>
      <xdr:spPr>
        <a:xfrm>
          <a:off x="160020" y="13098780"/>
          <a:ext cx="79496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+mn-lt"/>
              <a:cs typeface="Calibri"/>
            </a:rPr>
            <a:t>  ħ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      ∂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</a:t>
          </a:r>
        </a:p>
        <a:p>
          <a:r>
            <a:rPr lang="nl-NL" sz="1100" b="1">
              <a:latin typeface="Calibri"/>
              <a:cs typeface="Calibri"/>
            </a:rPr>
            <a:t> 2 M    ∂X</a:t>
          </a:r>
          <a:r>
            <a:rPr lang="nl-NL" sz="1100" b="1" baseline="30000">
              <a:latin typeface="Calibri"/>
              <a:cs typeface="Calibri"/>
            </a:rPr>
            <a:t>2</a:t>
          </a:r>
          <a:endParaRPr lang="nl-NL" sz="1100" b="1" baseline="30000"/>
        </a:p>
      </xdr:txBody>
    </xdr:sp>
    <xdr:clientData/>
  </xdr:oneCellAnchor>
  <xdr:twoCellAnchor>
    <xdr:from>
      <xdr:col>0</xdr:col>
      <xdr:colOff>205740</xdr:colOff>
      <xdr:row>73</xdr:row>
      <xdr:rowOff>106680</xdr:rowOff>
    </xdr:from>
    <xdr:to>
      <xdr:col>0</xdr:col>
      <xdr:colOff>533400</xdr:colOff>
      <xdr:row>73</xdr:row>
      <xdr:rowOff>106680</xdr:rowOff>
    </xdr:to>
    <xdr:cxnSp macro="">
      <xdr:nvCxnSpPr>
        <xdr:cNvPr id="111" name="Rechte verbindingslijn 110"/>
        <xdr:cNvCxnSpPr/>
      </xdr:nvCxnSpPr>
      <xdr:spPr>
        <a:xfrm>
          <a:off x="205740" y="13312140"/>
          <a:ext cx="3276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586740</xdr:colOff>
      <xdr:row>73</xdr:row>
      <xdr:rowOff>106680</xdr:rowOff>
    </xdr:from>
    <xdr:to>
      <xdr:col>1</xdr:col>
      <xdr:colOff>304800</xdr:colOff>
      <xdr:row>73</xdr:row>
      <xdr:rowOff>106680</xdr:rowOff>
    </xdr:to>
    <xdr:cxnSp macro="">
      <xdr:nvCxnSpPr>
        <xdr:cNvPr id="112" name="Rechte verbindingslijn 111"/>
        <xdr:cNvCxnSpPr/>
      </xdr:nvCxnSpPr>
      <xdr:spPr>
        <a:xfrm>
          <a:off x="586740" y="13312140"/>
          <a:ext cx="3276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426720</xdr:colOff>
      <xdr:row>336</xdr:row>
      <xdr:rowOff>15240</xdr:rowOff>
    </xdr:from>
    <xdr:to>
      <xdr:col>13</xdr:col>
      <xdr:colOff>243840</xdr:colOff>
      <xdr:row>358</xdr:row>
      <xdr:rowOff>144780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73" t="28819" r="71510" b="23872"/>
        <a:stretch>
          <a:fillRect/>
        </a:stretch>
      </xdr:blipFill>
      <xdr:spPr bwMode="auto">
        <a:xfrm>
          <a:off x="4084320" y="11353800"/>
          <a:ext cx="4084320" cy="4152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336</xdr:row>
      <xdr:rowOff>7620</xdr:rowOff>
    </xdr:from>
    <xdr:to>
      <xdr:col>6</xdr:col>
      <xdr:colOff>220980</xdr:colOff>
      <xdr:row>364</xdr:row>
      <xdr:rowOff>7620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21" t="21354" r="71510" b="20313"/>
        <a:stretch>
          <a:fillRect/>
        </a:stretch>
      </xdr:blipFill>
      <xdr:spPr bwMode="auto">
        <a:xfrm>
          <a:off x="0" y="11346180"/>
          <a:ext cx="4091940" cy="51206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99060</xdr:colOff>
      <xdr:row>358</xdr:row>
      <xdr:rowOff>160020</xdr:rowOff>
    </xdr:from>
    <xdr:ext cx="1034579" cy="264560"/>
    <xdr:sp macro="" textlink="">
      <xdr:nvSpPr>
        <xdr:cNvPr id="4" name="Tekstvak 3"/>
        <xdr:cNvSpPr txBox="1"/>
      </xdr:nvSpPr>
      <xdr:spPr>
        <a:xfrm>
          <a:off x="99060" y="15521940"/>
          <a:ext cx="103457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INFINITE WELL</a:t>
          </a:r>
        </a:p>
      </xdr:txBody>
    </xdr:sp>
    <xdr:clientData/>
  </xdr:oneCellAnchor>
  <xdr:oneCellAnchor>
    <xdr:from>
      <xdr:col>2</xdr:col>
      <xdr:colOff>22860</xdr:colOff>
      <xdr:row>358</xdr:row>
      <xdr:rowOff>144780</xdr:rowOff>
    </xdr:from>
    <xdr:ext cx="1175065" cy="436786"/>
    <xdr:sp macro="" textlink="">
      <xdr:nvSpPr>
        <xdr:cNvPr id="5" name="Tekstvak 4"/>
        <xdr:cNvSpPr txBox="1"/>
      </xdr:nvSpPr>
      <xdr:spPr>
        <a:xfrm>
          <a:off x="1242060" y="15506700"/>
          <a:ext cx="117506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     FINITE WELL</a:t>
          </a:r>
        </a:p>
        <a:p>
          <a:r>
            <a:rPr lang="nl-NL" sz="1100" b="1"/>
            <a:t>MET TUNNELING</a:t>
          </a:r>
        </a:p>
      </xdr:txBody>
    </xdr:sp>
    <xdr:clientData/>
  </xdr:oneCellAnchor>
  <xdr:twoCellAnchor editAs="oneCell">
    <xdr:from>
      <xdr:col>0</xdr:col>
      <xdr:colOff>0</xdr:colOff>
      <xdr:row>364</xdr:row>
      <xdr:rowOff>60960</xdr:rowOff>
    </xdr:from>
    <xdr:to>
      <xdr:col>6</xdr:col>
      <xdr:colOff>192504</xdr:colOff>
      <xdr:row>395</xdr:row>
      <xdr:rowOff>68580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573" t="9115" r="74635" b="33160"/>
        <a:stretch>
          <a:fillRect/>
        </a:stretch>
      </xdr:blipFill>
      <xdr:spPr bwMode="auto">
        <a:xfrm>
          <a:off x="0" y="20947380"/>
          <a:ext cx="4063464" cy="5676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449579</xdr:colOff>
      <xdr:row>364</xdr:row>
      <xdr:rowOff>22860</xdr:rowOff>
    </xdr:from>
    <xdr:to>
      <xdr:col>14</xdr:col>
      <xdr:colOff>127880</xdr:colOff>
      <xdr:row>395</xdr:row>
      <xdr:rowOff>60960</xdr:rowOff>
    </xdr:to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521" t="8854" r="73125" b="36111"/>
        <a:stretch>
          <a:fillRect/>
        </a:stretch>
      </xdr:blipFill>
      <xdr:spPr bwMode="auto">
        <a:xfrm>
          <a:off x="4107179" y="20909280"/>
          <a:ext cx="4555101" cy="57073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7</xdr:col>
      <xdr:colOff>144780</xdr:colOff>
      <xdr:row>356</xdr:row>
      <xdr:rowOff>121920</xdr:rowOff>
    </xdr:from>
    <xdr:ext cx="889924" cy="264560"/>
    <xdr:sp macro="" textlink="">
      <xdr:nvSpPr>
        <xdr:cNvPr id="8" name="Tekstvak 7"/>
        <xdr:cNvSpPr txBox="1"/>
      </xdr:nvSpPr>
      <xdr:spPr>
        <a:xfrm>
          <a:off x="4411980" y="15118080"/>
          <a:ext cx="889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k = </a:t>
          </a:r>
          <a:r>
            <a:rPr lang="nl-NL" sz="1100" b="1">
              <a:latin typeface="Calibri"/>
            </a:rPr>
            <a:t>√2ME/</a:t>
          </a:r>
          <a:r>
            <a:rPr lang="nl-NL" sz="1100" b="1">
              <a:solidFill>
                <a:schemeClr val="tx1"/>
              </a:solidFill>
              <a:latin typeface="+mn-lt"/>
              <a:ea typeface="+mn-ea"/>
              <a:cs typeface="+mn-cs"/>
            </a:rPr>
            <a:t>ħ</a:t>
          </a:r>
          <a:endParaRPr lang="nl-NL" sz="1100" b="1"/>
        </a:p>
      </xdr:txBody>
    </xdr:sp>
    <xdr:clientData/>
  </xdr:oneCellAnchor>
  <xdr:twoCellAnchor editAs="oneCell">
    <xdr:from>
      <xdr:col>0</xdr:col>
      <xdr:colOff>0</xdr:colOff>
      <xdr:row>475</xdr:row>
      <xdr:rowOff>68580</xdr:rowOff>
    </xdr:from>
    <xdr:to>
      <xdr:col>3</xdr:col>
      <xdr:colOff>419100</xdr:colOff>
      <xdr:row>478</xdr:row>
      <xdr:rowOff>45720</xdr:rowOff>
    </xdr:to>
    <xdr:pic>
      <xdr:nvPicPr>
        <xdr:cNvPr id="9" name="Picture 4" descr="http://hyperphysics.phy-astr.gsu.edu/hbase/quantum/imgqua/hoscwf4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15722" b="66495"/>
        <a:stretch>
          <a:fillRect/>
        </a:stretch>
      </xdr:blipFill>
      <xdr:spPr bwMode="auto">
        <a:xfrm>
          <a:off x="0" y="37779960"/>
          <a:ext cx="2247900" cy="52578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0</xdr:colOff>
      <xdr:row>458</xdr:row>
      <xdr:rowOff>7619</xdr:rowOff>
    </xdr:from>
    <xdr:to>
      <xdr:col>7</xdr:col>
      <xdr:colOff>106680</xdr:colOff>
      <xdr:row>474</xdr:row>
      <xdr:rowOff>95130</xdr:rowOff>
    </xdr:to>
    <xdr:pic>
      <xdr:nvPicPr>
        <xdr:cNvPr id="10" name="Picture 5" descr="http://hyperphysics.phy-astr.gsu.edu/hbase/quantum/imgqua/hoscom2.gif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4292" t="1604" b="4376"/>
        <a:stretch>
          <a:fillRect/>
        </a:stretch>
      </xdr:blipFill>
      <xdr:spPr bwMode="auto">
        <a:xfrm>
          <a:off x="0" y="34610039"/>
          <a:ext cx="4587240" cy="3013591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2</xdr:col>
      <xdr:colOff>205740</xdr:colOff>
      <xdr:row>475</xdr:row>
      <xdr:rowOff>83820</xdr:rowOff>
    </xdr:from>
    <xdr:to>
      <xdr:col>5</xdr:col>
      <xdr:colOff>411480</xdr:colOff>
      <xdr:row>478</xdr:row>
      <xdr:rowOff>15240</xdr:rowOff>
    </xdr:to>
    <xdr:pic>
      <xdr:nvPicPr>
        <xdr:cNvPr id="11" name="Picture 4" descr="http://hyperphysics.phy-astr.gsu.edu/hbase/quantum/imgqua/hoscwf4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33505" b="50258"/>
        <a:stretch>
          <a:fillRect/>
        </a:stretch>
      </xdr:blipFill>
      <xdr:spPr bwMode="auto">
        <a:xfrm>
          <a:off x="1424940" y="37795200"/>
          <a:ext cx="2247900" cy="48006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5</xdr:col>
      <xdr:colOff>190500</xdr:colOff>
      <xdr:row>475</xdr:row>
      <xdr:rowOff>60960</xdr:rowOff>
    </xdr:from>
    <xdr:to>
      <xdr:col>9</xdr:col>
      <xdr:colOff>0</xdr:colOff>
      <xdr:row>478</xdr:row>
      <xdr:rowOff>0</xdr:rowOff>
    </xdr:to>
    <xdr:pic>
      <xdr:nvPicPr>
        <xdr:cNvPr id="12" name="Picture 4" descr="http://hyperphysics.phy-astr.gsu.edu/hbase/quantum/imgqua/hoscwf4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50258" b="33247"/>
        <a:stretch>
          <a:fillRect/>
        </a:stretch>
      </xdr:blipFill>
      <xdr:spPr bwMode="auto">
        <a:xfrm>
          <a:off x="3238500" y="37772340"/>
          <a:ext cx="2247900" cy="48768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12</xdr:col>
      <xdr:colOff>563880</xdr:colOff>
      <xdr:row>475</xdr:row>
      <xdr:rowOff>160020</xdr:rowOff>
    </xdr:from>
    <xdr:to>
      <xdr:col>15</xdr:col>
      <xdr:colOff>495300</xdr:colOff>
      <xdr:row>477</xdr:row>
      <xdr:rowOff>144780</xdr:rowOff>
    </xdr:to>
    <xdr:pic>
      <xdr:nvPicPr>
        <xdr:cNvPr id="13" name="Picture 4" descr="http://hyperphysics.phy-astr.gsu.edu/hbase/quantum/imgqua/hoscwf4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10847" t="87113" r="10847" b="1031"/>
        <a:stretch>
          <a:fillRect/>
        </a:stretch>
      </xdr:blipFill>
      <xdr:spPr bwMode="auto">
        <a:xfrm>
          <a:off x="7879080" y="37871400"/>
          <a:ext cx="1760220" cy="35052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9</xdr:col>
      <xdr:colOff>60960</xdr:colOff>
      <xdr:row>475</xdr:row>
      <xdr:rowOff>53340</xdr:rowOff>
    </xdr:from>
    <xdr:to>
      <xdr:col>12</xdr:col>
      <xdr:colOff>480060</xdr:colOff>
      <xdr:row>478</xdr:row>
      <xdr:rowOff>7620</xdr:rowOff>
    </xdr:to>
    <xdr:pic>
      <xdr:nvPicPr>
        <xdr:cNvPr id="14" name="Picture 4" descr="http://hyperphysics.phy-astr.gsu.edu/hbase/quantum/imgqua/hoscwf4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66753" b="16237"/>
        <a:stretch>
          <a:fillRect/>
        </a:stretch>
      </xdr:blipFill>
      <xdr:spPr bwMode="auto">
        <a:xfrm>
          <a:off x="5547360" y="37764720"/>
          <a:ext cx="2247900" cy="50292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7</xdr:col>
      <xdr:colOff>110325</xdr:colOff>
      <xdr:row>458</xdr:row>
      <xdr:rowOff>114300</xdr:rowOff>
    </xdr:from>
    <xdr:to>
      <xdr:col>15</xdr:col>
      <xdr:colOff>114300</xdr:colOff>
      <xdr:row>475</xdr:row>
      <xdr:rowOff>14850</xdr:rowOff>
    </xdr:to>
    <xdr:pic>
      <xdr:nvPicPr>
        <xdr:cNvPr id="15" name="Picture 1" descr="http://hyperphysics.phy-astr.gsu.edu/hbase/quantum/imgqua/hoscwf3.gif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1735" t="11548" r="868"/>
        <a:stretch>
          <a:fillRect/>
        </a:stretch>
      </xdr:blipFill>
      <xdr:spPr bwMode="auto">
        <a:xfrm>
          <a:off x="4377525" y="34716720"/>
          <a:ext cx="4880775" cy="3009510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7</xdr:col>
      <xdr:colOff>7620</xdr:colOff>
      <xdr:row>460</xdr:row>
      <xdr:rowOff>53340</xdr:rowOff>
    </xdr:from>
    <xdr:to>
      <xdr:col>7</xdr:col>
      <xdr:colOff>160020</xdr:colOff>
      <xdr:row>461</xdr:row>
      <xdr:rowOff>68580</xdr:rowOff>
    </xdr:to>
    <xdr:cxnSp macro="">
      <xdr:nvCxnSpPr>
        <xdr:cNvPr id="16" name="Rechte verbindingslijn 15"/>
        <xdr:cNvCxnSpPr/>
      </xdr:nvCxnSpPr>
      <xdr:spPr>
        <a:xfrm rot="16200000" flipH="1">
          <a:off x="4251960" y="35044380"/>
          <a:ext cx="198120" cy="15240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7620</xdr:colOff>
      <xdr:row>464</xdr:row>
      <xdr:rowOff>0</xdr:rowOff>
    </xdr:from>
    <xdr:to>
      <xdr:col>7</xdr:col>
      <xdr:colOff>251460</xdr:colOff>
      <xdr:row>464</xdr:row>
      <xdr:rowOff>160020</xdr:rowOff>
    </xdr:to>
    <xdr:cxnSp macro="">
      <xdr:nvCxnSpPr>
        <xdr:cNvPr id="17" name="Rechte verbindingslijn 16"/>
        <xdr:cNvCxnSpPr/>
      </xdr:nvCxnSpPr>
      <xdr:spPr>
        <a:xfrm>
          <a:off x="4274820" y="35699700"/>
          <a:ext cx="243840" cy="16002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60960</xdr:colOff>
      <xdr:row>467</xdr:row>
      <xdr:rowOff>99060</xdr:rowOff>
    </xdr:from>
    <xdr:to>
      <xdr:col>7</xdr:col>
      <xdr:colOff>441960</xdr:colOff>
      <xdr:row>467</xdr:row>
      <xdr:rowOff>144780</xdr:rowOff>
    </xdr:to>
    <xdr:cxnSp macro="">
      <xdr:nvCxnSpPr>
        <xdr:cNvPr id="18" name="Rechte verbindingslijn 17"/>
        <xdr:cNvCxnSpPr/>
      </xdr:nvCxnSpPr>
      <xdr:spPr>
        <a:xfrm flipV="1">
          <a:off x="4328160" y="36347400"/>
          <a:ext cx="381000" cy="4572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45720</xdr:colOff>
      <xdr:row>470</xdr:row>
      <xdr:rowOff>68580</xdr:rowOff>
    </xdr:from>
    <xdr:to>
      <xdr:col>8</xdr:col>
      <xdr:colOff>53340</xdr:colOff>
      <xdr:row>471</xdr:row>
      <xdr:rowOff>167640</xdr:rowOff>
    </xdr:to>
    <xdr:cxnSp macro="">
      <xdr:nvCxnSpPr>
        <xdr:cNvPr id="19" name="Rechte verbindingslijn 18"/>
        <xdr:cNvCxnSpPr/>
      </xdr:nvCxnSpPr>
      <xdr:spPr>
        <a:xfrm flipV="1">
          <a:off x="4312920" y="36865560"/>
          <a:ext cx="617220" cy="28194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335280</xdr:colOff>
      <xdr:row>458</xdr:row>
      <xdr:rowOff>0</xdr:rowOff>
    </xdr:from>
    <xdr:ext cx="1171731" cy="436786"/>
    <xdr:sp macro="" textlink="">
      <xdr:nvSpPr>
        <xdr:cNvPr id="20" name="Tekstvak 19"/>
        <xdr:cNvSpPr txBox="1"/>
      </xdr:nvSpPr>
      <xdr:spPr>
        <a:xfrm>
          <a:off x="8260080" y="34602420"/>
          <a:ext cx="117173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E= EXPECTATION</a:t>
          </a:r>
        </a:p>
        <a:p>
          <a:r>
            <a:rPr lang="nl-NL" sz="1100" b="1"/>
            <a:t>   = GEMIDDELDE</a:t>
          </a:r>
        </a:p>
      </xdr:txBody>
    </xdr:sp>
    <xdr:clientData/>
  </xdr:oneCellAnchor>
  <xdr:oneCellAnchor>
    <xdr:from>
      <xdr:col>12</xdr:col>
      <xdr:colOff>388620</xdr:colOff>
      <xdr:row>470</xdr:row>
      <xdr:rowOff>83820</xdr:rowOff>
    </xdr:from>
    <xdr:ext cx="1206549" cy="264560"/>
    <xdr:sp macro="" textlink="">
      <xdr:nvSpPr>
        <xdr:cNvPr id="21" name="Tekstvak 20"/>
        <xdr:cNvSpPr txBox="1"/>
      </xdr:nvSpPr>
      <xdr:spPr>
        <a:xfrm>
          <a:off x="7703820" y="36880800"/>
          <a:ext cx="120654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   En =(n+1/2)  ħ</a:t>
          </a:r>
          <a:r>
            <a:rPr lang="el-GR" sz="1100" b="1"/>
            <a:t>ω</a:t>
          </a:r>
          <a:endParaRPr lang="nl-NL" sz="1100" b="1"/>
        </a:p>
      </xdr:txBody>
    </xdr:sp>
    <xdr:clientData/>
  </xdr:oneCellAnchor>
  <xdr:twoCellAnchor editAs="oneCell">
    <xdr:from>
      <xdr:col>6</xdr:col>
      <xdr:colOff>533400</xdr:colOff>
      <xdr:row>418</xdr:row>
      <xdr:rowOff>38100</xdr:rowOff>
    </xdr:from>
    <xdr:to>
      <xdr:col>13</xdr:col>
      <xdr:colOff>569699</xdr:colOff>
      <xdr:row>456</xdr:row>
      <xdr:rowOff>114300</xdr:rowOff>
    </xdr:to>
    <xdr:pic>
      <xdr:nvPicPr>
        <xdr:cNvPr id="2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t="22483" r="71510"/>
        <a:stretch>
          <a:fillRect/>
        </a:stretch>
      </xdr:blipFill>
      <xdr:spPr bwMode="auto">
        <a:xfrm>
          <a:off x="4191000" y="27325320"/>
          <a:ext cx="4303499" cy="70256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418</xdr:row>
      <xdr:rowOff>0</xdr:rowOff>
    </xdr:from>
    <xdr:to>
      <xdr:col>6</xdr:col>
      <xdr:colOff>289560</xdr:colOff>
      <xdr:row>458</xdr:row>
      <xdr:rowOff>7620</xdr:rowOff>
    </xdr:to>
    <xdr:pic>
      <xdr:nvPicPr>
        <xdr:cNvPr id="2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10243" r="71562" b="6337"/>
        <a:stretch>
          <a:fillRect/>
        </a:stretch>
      </xdr:blipFill>
      <xdr:spPr bwMode="auto">
        <a:xfrm>
          <a:off x="0" y="27287220"/>
          <a:ext cx="4160520" cy="73228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7</xdr:col>
      <xdr:colOff>0</xdr:colOff>
      <xdr:row>338</xdr:row>
      <xdr:rowOff>137160</xdr:rowOff>
    </xdr:from>
    <xdr:ext cx="1347677" cy="781240"/>
    <xdr:sp macro="" textlink="">
      <xdr:nvSpPr>
        <xdr:cNvPr id="24" name="Tekstvak 23"/>
        <xdr:cNvSpPr txBox="1"/>
      </xdr:nvSpPr>
      <xdr:spPr>
        <a:xfrm>
          <a:off x="4267200" y="11841480"/>
          <a:ext cx="1347677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U</a:t>
          </a:r>
          <a:r>
            <a:rPr lang="nl-NL" sz="1100" b="1" baseline="-25000"/>
            <a:t>o</a:t>
          </a:r>
          <a:r>
            <a:rPr lang="nl-NL" sz="1100" b="1"/>
            <a:t> = V(X)</a:t>
          </a:r>
        </a:p>
        <a:p>
          <a:r>
            <a:rPr lang="nl-NL" sz="1100" b="1"/>
            <a:t>X GEREKEND </a:t>
          </a:r>
        </a:p>
        <a:p>
          <a:r>
            <a:rPr lang="nl-NL" sz="1100" b="1"/>
            <a:t>T.O.V. MIDDEN PUT</a:t>
          </a:r>
        </a:p>
        <a:p>
          <a:r>
            <a:rPr lang="nl-NL" sz="1100" b="1"/>
            <a:t>BREEDTE</a:t>
          </a:r>
          <a:r>
            <a:rPr lang="nl-NL" sz="1100" b="1" baseline="0"/>
            <a:t> = L</a:t>
          </a:r>
          <a:endParaRPr lang="nl-NL" sz="1100" b="1"/>
        </a:p>
      </xdr:txBody>
    </xdr:sp>
    <xdr:clientData/>
  </xdr:oneCellAnchor>
  <xdr:oneCellAnchor>
    <xdr:from>
      <xdr:col>8</xdr:col>
      <xdr:colOff>121920</xdr:colOff>
      <xdr:row>354</xdr:row>
      <xdr:rowOff>144780</xdr:rowOff>
    </xdr:from>
    <xdr:ext cx="341376" cy="264560"/>
    <xdr:sp macro="" textlink="">
      <xdr:nvSpPr>
        <xdr:cNvPr id="25" name="Tekstvak 24"/>
        <xdr:cNvSpPr txBox="1"/>
      </xdr:nvSpPr>
      <xdr:spPr>
        <a:xfrm>
          <a:off x="4998720" y="14775180"/>
          <a:ext cx="34137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--&gt;</a:t>
          </a:r>
        </a:p>
      </xdr:txBody>
    </xdr:sp>
    <xdr:clientData/>
  </xdr:oneCellAnchor>
  <xdr:oneCellAnchor>
    <xdr:from>
      <xdr:col>0</xdr:col>
      <xdr:colOff>30480</xdr:colOff>
      <xdr:row>340</xdr:row>
      <xdr:rowOff>152400</xdr:rowOff>
    </xdr:from>
    <xdr:ext cx="2605842" cy="1297919"/>
    <xdr:sp macro="" textlink="">
      <xdr:nvSpPr>
        <xdr:cNvPr id="27" name="Tekstvak 26"/>
        <xdr:cNvSpPr txBox="1"/>
      </xdr:nvSpPr>
      <xdr:spPr>
        <a:xfrm>
          <a:off x="30480" y="12222480"/>
          <a:ext cx="2605842" cy="12979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IN DE PUT WORDT DE GOLFBEWEGING </a:t>
          </a:r>
        </a:p>
        <a:p>
          <a:r>
            <a:rPr lang="nl-NL" sz="1100" b="1"/>
            <a:t>SINUSVORMIG VERONDERSTELT</a:t>
          </a:r>
        </a:p>
        <a:p>
          <a:r>
            <a:rPr lang="nl-NL" sz="1100" b="1"/>
            <a:t>BUITEN</a:t>
          </a:r>
          <a:r>
            <a:rPr lang="nl-NL" sz="1100" b="1" baseline="0"/>
            <a:t> DE PUT ALS EEN e-MACHT</a:t>
          </a:r>
        </a:p>
        <a:p>
          <a:r>
            <a:rPr lang="nl-NL" sz="1100" b="1" baseline="0"/>
            <a:t>DE AANSLUITING WORDT GEKOZEN </a:t>
          </a:r>
        </a:p>
        <a:p>
          <a:r>
            <a:rPr lang="nl-NL" sz="1100" b="1" baseline="0"/>
            <a:t>OP DE WANDEN VAN DE PUT </a:t>
          </a:r>
        </a:p>
        <a:p>
          <a:r>
            <a:rPr lang="nl-NL" sz="1100" b="1" baseline="0"/>
            <a:t>DAARBIJ WORDEN ZOWEL DE WAARDEN </a:t>
          </a:r>
        </a:p>
        <a:p>
          <a:r>
            <a:rPr lang="nl-NL" sz="1100" b="1" baseline="0"/>
            <a:t>ALS DE AFGELEIDEN GELIJK GEKOZEN</a:t>
          </a:r>
          <a:endParaRPr lang="nl-NL" sz="1100" b="1"/>
        </a:p>
      </xdr:txBody>
    </xdr:sp>
    <xdr:clientData/>
  </xdr:oneCellAnchor>
  <xdr:oneCellAnchor>
    <xdr:from>
      <xdr:col>0</xdr:col>
      <xdr:colOff>0</xdr:colOff>
      <xdr:row>367</xdr:row>
      <xdr:rowOff>22860</xdr:rowOff>
    </xdr:from>
    <xdr:ext cx="1731115" cy="781240"/>
    <xdr:sp macro="" textlink="">
      <xdr:nvSpPr>
        <xdr:cNvPr id="28" name="Tekstvak 27"/>
        <xdr:cNvSpPr txBox="1"/>
      </xdr:nvSpPr>
      <xdr:spPr>
        <a:xfrm>
          <a:off x="0" y="11910060"/>
          <a:ext cx="1731115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EVEN</a:t>
          </a:r>
          <a:r>
            <a:rPr lang="nl-NL" sz="1100" b="1" baseline="0"/>
            <a:t> BETEKENT</a:t>
          </a:r>
        </a:p>
        <a:p>
          <a:r>
            <a:rPr lang="nl-NL" sz="1100" b="1" baseline="0"/>
            <a:t>SYMMETRISCH T.O.V. HET</a:t>
          </a:r>
        </a:p>
        <a:p>
          <a:r>
            <a:rPr lang="nl-NL" sz="1100" b="1" baseline="0"/>
            <a:t>MIDDEN VAN DE PUT MET</a:t>
          </a:r>
        </a:p>
        <a:p>
          <a:r>
            <a:rPr lang="nl-NL" sz="1100" b="1" baseline="0"/>
            <a:t>TWEE GELIJKE EINDEN</a:t>
          </a:r>
          <a:endParaRPr lang="nl-NL" sz="1100" b="1"/>
        </a:p>
      </xdr:txBody>
    </xdr:sp>
    <xdr:clientData/>
  </xdr:oneCellAnchor>
  <xdr:oneCellAnchor>
    <xdr:from>
      <xdr:col>11</xdr:col>
      <xdr:colOff>30480</xdr:colOff>
      <xdr:row>377</xdr:row>
      <xdr:rowOff>137160</xdr:rowOff>
    </xdr:from>
    <xdr:ext cx="1637179" cy="781240"/>
    <xdr:sp macro="" textlink="">
      <xdr:nvSpPr>
        <xdr:cNvPr id="30" name="Tekstvak 29"/>
        <xdr:cNvSpPr txBox="1"/>
      </xdr:nvSpPr>
      <xdr:spPr>
        <a:xfrm>
          <a:off x="6736080" y="13853160"/>
          <a:ext cx="1637179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ODD</a:t>
          </a:r>
          <a:r>
            <a:rPr lang="nl-NL" sz="1100" b="1" baseline="0"/>
            <a:t> BETEKENT</a:t>
          </a:r>
        </a:p>
        <a:p>
          <a:r>
            <a:rPr lang="nl-NL" sz="1100" b="1" baseline="0"/>
            <a:t>PUNTSYMMETRISCH </a:t>
          </a:r>
        </a:p>
        <a:p>
          <a:r>
            <a:rPr lang="nl-NL" sz="1100" b="1" baseline="0"/>
            <a:t>MET TWEE  </a:t>
          </a:r>
        </a:p>
        <a:p>
          <a:r>
            <a:rPr lang="nl-NL" sz="1100" b="1" baseline="0"/>
            <a:t>TEGENDESTELDE EINDEN</a:t>
          </a:r>
          <a:endParaRPr lang="nl-NL" sz="1100" b="1"/>
        </a:p>
      </xdr:txBody>
    </xdr:sp>
    <xdr:clientData/>
  </xdr:oneCellAnchor>
  <xdr:twoCellAnchor>
    <xdr:from>
      <xdr:col>7</xdr:col>
      <xdr:colOff>152400</xdr:colOff>
      <xdr:row>477</xdr:row>
      <xdr:rowOff>38100</xdr:rowOff>
    </xdr:from>
    <xdr:to>
      <xdr:col>8</xdr:col>
      <xdr:colOff>76200</xdr:colOff>
      <xdr:row>478</xdr:row>
      <xdr:rowOff>0</xdr:rowOff>
    </xdr:to>
    <xdr:sp macro="" textlink="">
      <xdr:nvSpPr>
        <xdr:cNvPr id="31" name="Linkeraccolade 30"/>
        <xdr:cNvSpPr/>
      </xdr:nvSpPr>
      <xdr:spPr>
        <a:xfrm rot="16200000">
          <a:off x="4613910" y="36602670"/>
          <a:ext cx="144780" cy="533400"/>
        </a:xfrm>
        <a:prstGeom prst="leftBrace">
          <a:avLst>
            <a:gd name="adj1" fmla="val 8333"/>
            <a:gd name="adj2" fmla="val 52632"/>
          </a:avLst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>
    <xdr:from>
      <xdr:col>7</xdr:col>
      <xdr:colOff>76200</xdr:colOff>
      <xdr:row>440</xdr:row>
      <xdr:rowOff>45720</xdr:rowOff>
    </xdr:from>
    <xdr:to>
      <xdr:col>10</xdr:col>
      <xdr:colOff>228600</xdr:colOff>
      <xdr:row>443</xdr:row>
      <xdr:rowOff>76200</xdr:rowOff>
    </xdr:to>
    <xdr:sp macro="" textlink="">
      <xdr:nvSpPr>
        <xdr:cNvPr id="32" name="Rechthoek 31"/>
        <xdr:cNvSpPr/>
      </xdr:nvSpPr>
      <xdr:spPr>
        <a:xfrm>
          <a:off x="4343400" y="22174200"/>
          <a:ext cx="1981200" cy="57912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twoCellAnchor editAs="oneCell">
    <xdr:from>
      <xdr:col>0</xdr:col>
      <xdr:colOff>0</xdr:colOff>
      <xdr:row>313</xdr:row>
      <xdr:rowOff>152400</xdr:rowOff>
    </xdr:from>
    <xdr:to>
      <xdr:col>6</xdr:col>
      <xdr:colOff>213360</xdr:colOff>
      <xdr:row>336</xdr:row>
      <xdr:rowOff>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573" t="10069" r="71510" b="43750"/>
        <a:stretch>
          <a:fillRect/>
        </a:stretch>
      </xdr:blipFill>
      <xdr:spPr bwMode="auto">
        <a:xfrm>
          <a:off x="0" y="6370320"/>
          <a:ext cx="4084320" cy="4053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0</xdr:colOff>
      <xdr:row>316</xdr:row>
      <xdr:rowOff>99060</xdr:rowOff>
    </xdr:from>
    <xdr:ext cx="1374287" cy="781240"/>
    <xdr:sp macro="" textlink="">
      <xdr:nvSpPr>
        <xdr:cNvPr id="33" name="Tekstvak 32"/>
        <xdr:cNvSpPr txBox="1"/>
      </xdr:nvSpPr>
      <xdr:spPr>
        <a:xfrm>
          <a:off x="0" y="6865620"/>
          <a:ext cx="1374287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DIT IS FEITELIJK EEN </a:t>
          </a:r>
        </a:p>
        <a:p>
          <a:r>
            <a:rPr lang="nl-NL" sz="1100" b="1"/>
            <a:t>DROGREDENERING</a:t>
          </a:r>
        </a:p>
        <a:p>
          <a:r>
            <a:rPr lang="nl-NL" sz="1100" b="1"/>
            <a:t>WISKUNDIG IS</a:t>
          </a:r>
          <a:r>
            <a:rPr lang="nl-NL" sz="1100" b="1" baseline="0"/>
            <a:t> DIT </a:t>
          </a:r>
        </a:p>
        <a:p>
          <a:r>
            <a:rPr lang="nl-NL" sz="1100" b="1" baseline="0"/>
            <a:t>NIET JUIST</a:t>
          </a:r>
          <a:endParaRPr lang="nl-NL" sz="1100" b="1"/>
        </a:p>
      </xdr:txBody>
    </xdr:sp>
    <xdr:clientData/>
  </xdr:oneCellAnchor>
  <xdr:twoCellAnchor>
    <xdr:from>
      <xdr:col>10</xdr:col>
      <xdr:colOff>60960</xdr:colOff>
      <xdr:row>442</xdr:row>
      <xdr:rowOff>45720</xdr:rowOff>
    </xdr:from>
    <xdr:to>
      <xdr:col>15</xdr:col>
      <xdr:colOff>327660</xdr:colOff>
      <xdr:row>475</xdr:row>
      <xdr:rowOff>152400</xdr:rowOff>
    </xdr:to>
    <xdr:sp macro="" textlink="">
      <xdr:nvSpPr>
        <xdr:cNvPr id="34" name="Boog 33"/>
        <xdr:cNvSpPr/>
      </xdr:nvSpPr>
      <xdr:spPr>
        <a:xfrm>
          <a:off x="6156960" y="30403800"/>
          <a:ext cx="3314700" cy="6141720"/>
        </a:xfrm>
        <a:prstGeom prst="arc">
          <a:avLst>
            <a:gd name="adj1" fmla="val 16641423"/>
            <a:gd name="adj2" fmla="val 5268685"/>
          </a:avLst>
        </a:prstGeom>
        <a:ln w="9525"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  <xdr:oneCellAnchor>
    <xdr:from>
      <xdr:col>0</xdr:col>
      <xdr:colOff>60960</xdr:colOff>
      <xdr:row>379</xdr:row>
      <xdr:rowOff>137160</xdr:rowOff>
    </xdr:from>
    <xdr:ext cx="1551194" cy="436786"/>
    <xdr:sp macro="" textlink="">
      <xdr:nvSpPr>
        <xdr:cNvPr id="37" name="Tekstvak 36"/>
        <xdr:cNvSpPr txBox="1"/>
      </xdr:nvSpPr>
      <xdr:spPr>
        <a:xfrm>
          <a:off x="60960" y="26289000"/>
          <a:ext cx="155119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MET</a:t>
          </a:r>
          <a:r>
            <a:rPr lang="nl-NL" sz="1100" b="1" baseline="0"/>
            <a:t> C = D EN B = A </a:t>
          </a:r>
        </a:p>
        <a:p>
          <a:r>
            <a:rPr lang="nl-NL" sz="1100" b="1"/>
            <a:t>D = A</a:t>
          </a:r>
          <a:r>
            <a:rPr lang="nl-NL" sz="1100" b="1" baseline="0"/>
            <a:t> COS(kL/2) / e</a:t>
          </a:r>
          <a:r>
            <a:rPr lang="nl-NL" sz="1100" b="1" baseline="30000"/>
            <a:t>-</a:t>
          </a:r>
          <a:r>
            <a:rPr lang="el-GR" sz="1100" b="1" baseline="30000">
              <a:latin typeface="Calibri"/>
            </a:rPr>
            <a:t>α</a:t>
          </a:r>
          <a:r>
            <a:rPr lang="nl-NL" sz="1100" b="1" baseline="30000">
              <a:latin typeface="Calibri"/>
            </a:rPr>
            <a:t>L/2</a:t>
          </a:r>
          <a:endParaRPr lang="nl-NL" sz="1100" b="1" baseline="30000"/>
        </a:p>
      </xdr:txBody>
    </xdr:sp>
    <xdr:clientData/>
  </xdr:oneCellAnchor>
  <xdr:oneCellAnchor>
    <xdr:from>
      <xdr:col>0</xdr:col>
      <xdr:colOff>15240</xdr:colOff>
      <xdr:row>331</xdr:row>
      <xdr:rowOff>99060</xdr:rowOff>
    </xdr:from>
    <xdr:ext cx="1371786" cy="843821"/>
    <xdr:sp macro="" textlink="">
      <xdr:nvSpPr>
        <xdr:cNvPr id="39" name="Tekstvak 38"/>
        <xdr:cNvSpPr txBox="1"/>
      </xdr:nvSpPr>
      <xdr:spPr>
        <a:xfrm>
          <a:off x="15240" y="18569940"/>
          <a:ext cx="1371786" cy="8438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k = 2</a:t>
          </a:r>
          <a:r>
            <a:rPr lang="el-GR" sz="1200" b="1">
              <a:latin typeface="Calibri"/>
            </a:rPr>
            <a:t>π</a:t>
          </a:r>
          <a:r>
            <a:rPr lang="nl-NL" sz="1200" b="1">
              <a:latin typeface="Calibri"/>
            </a:rPr>
            <a:t>/</a:t>
          </a:r>
          <a:r>
            <a:rPr lang="el-GR" sz="1200" b="1">
              <a:latin typeface="Calibri"/>
            </a:rPr>
            <a:t>λ</a:t>
          </a:r>
          <a:endParaRPr lang="nl-NL" sz="1200" b="1">
            <a:latin typeface="Calibri"/>
          </a:endParaRPr>
        </a:p>
        <a:p>
          <a:r>
            <a:rPr lang="el-GR" sz="1200" b="1">
              <a:latin typeface="Calibri"/>
            </a:rPr>
            <a:t>λ</a:t>
          </a:r>
          <a:r>
            <a:rPr lang="nl-NL" sz="1200" b="1">
              <a:latin typeface="Calibri"/>
            </a:rPr>
            <a:t> = 2L/n</a:t>
          </a:r>
        </a:p>
        <a:p>
          <a:r>
            <a:rPr lang="nl-NL" sz="1200" b="1">
              <a:latin typeface="Calibri"/>
            </a:rPr>
            <a:t>k = n</a:t>
          </a:r>
          <a:r>
            <a:rPr lang="el-GR" sz="1200" b="1">
              <a:latin typeface="Calibri"/>
            </a:rPr>
            <a:t>π</a:t>
          </a:r>
          <a:r>
            <a:rPr lang="nl-NL" sz="1200" b="1">
              <a:latin typeface="Calibri"/>
            </a:rPr>
            <a:t>/L</a:t>
          </a:r>
        </a:p>
        <a:p>
          <a:r>
            <a:rPr lang="nl-NL" sz="1200" b="1">
              <a:latin typeface="Calibri"/>
            </a:rPr>
            <a:t>n = </a:t>
          </a:r>
          <a:r>
            <a:rPr lang="nl-NL" sz="1100" b="1">
              <a:latin typeface="Calibri"/>
            </a:rPr>
            <a:t>AANTAL BUIKEN</a:t>
          </a:r>
          <a:endParaRPr lang="nl-NL" sz="1200" b="1"/>
        </a:p>
      </xdr:txBody>
    </xdr:sp>
    <xdr:clientData/>
  </xdr:oneCellAnchor>
  <xdr:oneCellAnchor>
    <xdr:from>
      <xdr:col>11</xdr:col>
      <xdr:colOff>342900</xdr:colOff>
      <xdr:row>367</xdr:row>
      <xdr:rowOff>144780</xdr:rowOff>
    </xdr:from>
    <xdr:ext cx="1406475" cy="264560"/>
    <xdr:sp macro="" textlink="">
      <xdr:nvSpPr>
        <xdr:cNvPr id="40" name="Tekstvak 39"/>
        <xdr:cNvSpPr txBox="1"/>
      </xdr:nvSpPr>
      <xdr:spPr>
        <a:xfrm>
          <a:off x="7048500" y="24102060"/>
          <a:ext cx="14064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 = 2, 4, 6, ...  = EVEN</a:t>
          </a:r>
        </a:p>
      </xdr:txBody>
    </xdr:sp>
    <xdr:clientData/>
  </xdr:oneCellAnchor>
  <xdr:oneCellAnchor>
    <xdr:from>
      <xdr:col>4</xdr:col>
      <xdr:colOff>68580</xdr:colOff>
      <xdr:row>367</xdr:row>
      <xdr:rowOff>121920</xdr:rowOff>
    </xdr:from>
    <xdr:ext cx="1594796" cy="264560"/>
    <xdr:sp macro="" textlink="">
      <xdr:nvSpPr>
        <xdr:cNvPr id="41" name="Tekstvak 40"/>
        <xdr:cNvSpPr txBox="1"/>
      </xdr:nvSpPr>
      <xdr:spPr>
        <a:xfrm>
          <a:off x="2506980" y="24079200"/>
          <a:ext cx="159479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 = 1, 3, 5, ...  = ONEVEN</a:t>
          </a:r>
        </a:p>
      </xdr:txBody>
    </xdr:sp>
    <xdr:clientData/>
  </xdr:oneCellAnchor>
  <xdr:oneCellAnchor>
    <xdr:from>
      <xdr:col>0</xdr:col>
      <xdr:colOff>586740</xdr:colOff>
      <xdr:row>333</xdr:row>
      <xdr:rowOff>15240</xdr:rowOff>
    </xdr:from>
    <xdr:ext cx="767133" cy="264560"/>
    <xdr:sp macro="" textlink="">
      <xdr:nvSpPr>
        <xdr:cNvPr id="38" name="Tekstvak 37"/>
        <xdr:cNvSpPr txBox="1"/>
      </xdr:nvSpPr>
      <xdr:spPr>
        <a:xfrm>
          <a:off x="586740" y="18851880"/>
          <a:ext cx="76713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} INFINITE</a:t>
          </a:r>
        </a:p>
      </xdr:txBody>
    </xdr:sp>
    <xdr:clientData/>
  </xdr:oneCellAnchor>
  <xdr:twoCellAnchor editAs="oneCell">
    <xdr:from>
      <xdr:col>0</xdr:col>
      <xdr:colOff>0</xdr:colOff>
      <xdr:row>3</xdr:row>
      <xdr:rowOff>0</xdr:rowOff>
    </xdr:from>
    <xdr:to>
      <xdr:col>8</xdr:col>
      <xdr:colOff>0</xdr:colOff>
      <xdr:row>23</xdr:row>
      <xdr:rowOff>92770</xdr:rowOff>
    </xdr:to>
    <xdr:pic>
      <xdr:nvPicPr>
        <xdr:cNvPr id="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990" t="44965" r="81093" b="32900"/>
        <a:stretch>
          <a:fillRect/>
        </a:stretch>
      </xdr:blipFill>
      <xdr:spPr bwMode="auto">
        <a:xfrm>
          <a:off x="0" y="731520"/>
          <a:ext cx="5090160" cy="37732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53340</xdr:colOff>
      <xdr:row>8</xdr:row>
      <xdr:rowOff>83820</xdr:rowOff>
    </xdr:from>
    <xdr:ext cx="363241" cy="311496"/>
    <xdr:sp macro="" textlink="">
      <xdr:nvSpPr>
        <xdr:cNvPr id="44" name="Tekstvak 43"/>
        <xdr:cNvSpPr txBox="1"/>
      </xdr:nvSpPr>
      <xdr:spPr>
        <a:xfrm>
          <a:off x="53340" y="1729740"/>
          <a:ext cx="36324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/>
            <a:t>E3</a:t>
          </a:r>
        </a:p>
      </xdr:txBody>
    </xdr:sp>
    <xdr:clientData/>
  </xdr:oneCellAnchor>
  <xdr:oneCellAnchor>
    <xdr:from>
      <xdr:col>0</xdr:col>
      <xdr:colOff>53340</xdr:colOff>
      <xdr:row>14</xdr:row>
      <xdr:rowOff>129540</xdr:rowOff>
    </xdr:from>
    <xdr:ext cx="363241" cy="311496"/>
    <xdr:sp macro="" textlink="">
      <xdr:nvSpPr>
        <xdr:cNvPr id="45" name="Tekstvak 44"/>
        <xdr:cNvSpPr txBox="1"/>
      </xdr:nvSpPr>
      <xdr:spPr>
        <a:xfrm>
          <a:off x="53340" y="2872740"/>
          <a:ext cx="36324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/>
            <a:t>E</a:t>
          </a:r>
          <a:r>
            <a:rPr lang="nl-NL" sz="1400" b="1" baseline="0"/>
            <a:t>2</a:t>
          </a:r>
          <a:endParaRPr lang="nl-NL" sz="1400" b="1"/>
        </a:p>
      </xdr:txBody>
    </xdr:sp>
    <xdr:clientData/>
  </xdr:oneCellAnchor>
  <xdr:oneCellAnchor>
    <xdr:from>
      <xdr:col>0</xdr:col>
      <xdr:colOff>38100</xdr:colOff>
      <xdr:row>18</xdr:row>
      <xdr:rowOff>91440</xdr:rowOff>
    </xdr:from>
    <xdr:ext cx="363241" cy="311496"/>
    <xdr:sp macro="" textlink="">
      <xdr:nvSpPr>
        <xdr:cNvPr id="46" name="Tekstvak 45"/>
        <xdr:cNvSpPr txBox="1"/>
      </xdr:nvSpPr>
      <xdr:spPr>
        <a:xfrm>
          <a:off x="38100" y="3566160"/>
          <a:ext cx="36324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400" b="1"/>
            <a:t>E1</a:t>
          </a:r>
        </a:p>
      </xdr:txBody>
    </xdr:sp>
    <xdr:clientData/>
  </xdr:oneCellAnchor>
  <xdr:oneCellAnchor>
    <xdr:from>
      <xdr:col>0</xdr:col>
      <xdr:colOff>571500</xdr:colOff>
      <xdr:row>3</xdr:row>
      <xdr:rowOff>152400</xdr:rowOff>
    </xdr:from>
    <xdr:ext cx="1034579" cy="264560"/>
    <xdr:sp macro="" textlink="">
      <xdr:nvSpPr>
        <xdr:cNvPr id="47" name="Tekstvak 46"/>
        <xdr:cNvSpPr txBox="1"/>
      </xdr:nvSpPr>
      <xdr:spPr>
        <a:xfrm>
          <a:off x="571500" y="883920"/>
          <a:ext cx="103457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INFINITE</a:t>
          </a:r>
          <a:r>
            <a:rPr lang="nl-NL" sz="1100" b="1" baseline="0"/>
            <a:t> WELL</a:t>
          </a:r>
          <a:endParaRPr lang="nl-NL" sz="1100" b="1"/>
        </a:p>
      </xdr:txBody>
    </xdr:sp>
    <xdr:clientData/>
  </xdr:oneCellAnchor>
  <xdr:oneCellAnchor>
    <xdr:from>
      <xdr:col>4</xdr:col>
      <xdr:colOff>601980</xdr:colOff>
      <xdr:row>3</xdr:row>
      <xdr:rowOff>167640</xdr:rowOff>
    </xdr:from>
    <xdr:ext cx="904030" cy="264560"/>
    <xdr:sp macro="" textlink="">
      <xdr:nvSpPr>
        <xdr:cNvPr id="48" name="Tekstvak 47"/>
        <xdr:cNvSpPr txBox="1"/>
      </xdr:nvSpPr>
      <xdr:spPr>
        <a:xfrm>
          <a:off x="3040380" y="899160"/>
          <a:ext cx="90403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FINITE</a:t>
          </a:r>
          <a:r>
            <a:rPr lang="nl-NL" sz="1100" b="1" baseline="0"/>
            <a:t> WELL</a:t>
          </a:r>
          <a:endParaRPr lang="nl-NL" sz="1100" b="1"/>
        </a:p>
      </xdr:txBody>
    </xdr:sp>
    <xdr:clientData/>
  </xdr:oneCellAnchor>
  <xdr:oneCellAnchor>
    <xdr:from>
      <xdr:col>4</xdr:col>
      <xdr:colOff>289560</xdr:colOff>
      <xdr:row>12</xdr:row>
      <xdr:rowOff>129540</xdr:rowOff>
    </xdr:from>
    <xdr:ext cx="1165640" cy="280205"/>
    <xdr:sp macro="" textlink="">
      <xdr:nvSpPr>
        <xdr:cNvPr id="49" name="Tekstvak 48"/>
        <xdr:cNvSpPr txBox="1"/>
      </xdr:nvSpPr>
      <xdr:spPr>
        <a:xfrm>
          <a:off x="2941320" y="2346960"/>
          <a:ext cx="116564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SINUSVORMEN</a:t>
          </a:r>
        </a:p>
      </xdr:txBody>
    </xdr:sp>
    <xdr:clientData/>
  </xdr:oneCellAnchor>
  <xdr:oneCellAnchor>
    <xdr:from>
      <xdr:col>6</xdr:col>
      <xdr:colOff>411480</xdr:colOff>
      <xdr:row>8</xdr:row>
      <xdr:rowOff>0</xdr:rowOff>
    </xdr:from>
    <xdr:ext cx="958404" cy="468077"/>
    <xdr:sp macro="" textlink="">
      <xdr:nvSpPr>
        <xdr:cNvPr id="50" name="Tekstvak 49"/>
        <xdr:cNvSpPr txBox="1"/>
      </xdr:nvSpPr>
      <xdr:spPr>
        <a:xfrm>
          <a:off x="4282440" y="1463040"/>
          <a:ext cx="958404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BUITEN</a:t>
          </a:r>
          <a:r>
            <a:rPr lang="nl-NL" sz="1200" b="1" baseline="0"/>
            <a:t> PUT</a:t>
          </a:r>
        </a:p>
        <a:p>
          <a:r>
            <a:rPr lang="nl-NL" sz="1200" b="1"/>
            <a:t>e- MACHT</a:t>
          </a:r>
        </a:p>
      </xdr:txBody>
    </xdr:sp>
    <xdr:clientData/>
  </xdr:oneCellAnchor>
  <xdr:oneCellAnchor>
    <xdr:from>
      <xdr:col>3</xdr:col>
      <xdr:colOff>213360</xdr:colOff>
      <xdr:row>9</xdr:row>
      <xdr:rowOff>0</xdr:rowOff>
    </xdr:from>
    <xdr:ext cx="826508" cy="280205"/>
    <xdr:sp macro="" textlink="">
      <xdr:nvSpPr>
        <xdr:cNvPr id="51" name="Tekstvak 50"/>
        <xdr:cNvSpPr txBox="1"/>
      </xdr:nvSpPr>
      <xdr:spPr>
        <a:xfrm>
          <a:off x="2042160" y="1828800"/>
          <a:ext cx="826508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e- MACHT</a:t>
          </a:r>
        </a:p>
      </xdr:txBody>
    </xdr:sp>
    <xdr:clientData/>
  </xdr:oneCellAnchor>
  <xdr:oneCellAnchor>
    <xdr:from>
      <xdr:col>3</xdr:col>
      <xdr:colOff>251460</xdr:colOff>
      <xdr:row>12</xdr:row>
      <xdr:rowOff>160020</xdr:rowOff>
    </xdr:from>
    <xdr:ext cx="795218" cy="280205"/>
    <xdr:sp macro="" textlink="">
      <xdr:nvSpPr>
        <xdr:cNvPr id="52" name="Tekstvak 51"/>
        <xdr:cNvSpPr txBox="1"/>
      </xdr:nvSpPr>
      <xdr:spPr>
        <a:xfrm>
          <a:off x="2080260" y="2537460"/>
          <a:ext cx="795218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En LAGER</a:t>
          </a:r>
        </a:p>
      </xdr:txBody>
    </xdr:sp>
    <xdr:clientData/>
  </xdr:oneCellAnchor>
  <xdr:oneCellAnchor>
    <xdr:from>
      <xdr:col>1</xdr:col>
      <xdr:colOff>220980</xdr:colOff>
      <xdr:row>7</xdr:row>
      <xdr:rowOff>60960</xdr:rowOff>
    </xdr:from>
    <xdr:ext cx="489749" cy="280205"/>
    <xdr:sp macro="" textlink="">
      <xdr:nvSpPr>
        <xdr:cNvPr id="53" name="Tekstvak 52"/>
        <xdr:cNvSpPr txBox="1"/>
      </xdr:nvSpPr>
      <xdr:spPr>
        <a:xfrm>
          <a:off x="830580" y="1524000"/>
          <a:ext cx="489749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n = 3</a:t>
          </a:r>
        </a:p>
      </xdr:txBody>
    </xdr:sp>
    <xdr:clientData/>
  </xdr:oneCellAnchor>
  <xdr:oneCellAnchor>
    <xdr:from>
      <xdr:col>1</xdr:col>
      <xdr:colOff>236220</xdr:colOff>
      <xdr:row>13</xdr:row>
      <xdr:rowOff>7620</xdr:rowOff>
    </xdr:from>
    <xdr:ext cx="491481" cy="280205"/>
    <xdr:sp macro="" textlink="">
      <xdr:nvSpPr>
        <xdr:cNvPr id="54" name="Tekstvak 53"/>
        <xdr:cNvSpPr txBox="1"/>
      </xdr:nvSpPr>
      <xdr:spPr>
        <a:xfrm>
          <a:off x="845820" y="2567940"/>
          <a:ext cx="49148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n = 2</a:t>
          </a:r>
        </a:p>
      </xdr:txBody>
    </xdr:sp>
    <xdr:clientData/>
  </xdr:oneCellAnchor>
  <xdr:oneCellAnchor>
    <xdr:from>
      <xdr:col>1</xdr:col>
      <xdr:colOff>228600</xdr:colOff>
      <xdr:row>16</xdr:row>
      <xdr:rowOff>106680</xdr:rowOff>
    </xdr:from>
    <xdr:ext cx="491481" cy="280205"/>
    <xdr:sp macro="" textlink="">
      <xdr:nvSpPr>
        <xdr:cNvPr id="55" name="Tekstvak 54"/>
        <xdr:cNvSpPr txBox="1"/>
      </xdr:nvSpPr>
      <xdr:spPr>
        <a:xfrm>
          <a:off x="838200" y="3215640"/>
          <a:ext cx="49148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n = 1</a:t>
          </a:r>
        </a:p>
      </xdr:txBody>
    </xdr:sp>
    <xdr:clientData/>
  </xdr:oneCellAnchor>
  <xdr:oneCellAnchor>
    <xdr:from>
      <xdr:col>4</xdr:col>
      <xdr:colOff>441960</xdr:colOff>
      <xdr:row>8</xdr:row>
      <xdr:rowOff>68580</xdr:rowOff>
    </xdr:from>
    <xdr:ext cx="691151" cy="468077"/>
    <xdr:sp macro="" textlink="">
      <xdr:nvSpPr>
        <xdr:cNvPr id="56" name="Tekstvak 55"/>
        <xdr:cNvSpPr txBox="1"/>
      </xdr:nvSpPr>
      <xdr:spPr>
        <a:xfrm>
          <a:off x="3093720" y="1531620"/>
          <a:ext cx="691151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200" b="1"/>
            <a:t>BINNEN</a:t>
          </a:r>
        </a:p>
        <a:p>
          <a:r>
            <a:rPr lang="nl-NL" sz="1200" b="1"/>
            <a:t>    PUT</a:t>
          </a:r>
        </a:p>
      </xdr:txBody>
    </xdr:sp>
    <xdr:clientData/>
  </xdr:oneCellAnchor>
  <xdr:oneCellAnchor>
    <xdr:from>
      <xdr:col>9</xdr:col>
      <xdr:colOff>198120</xdr:colOff>
      <xdr:row>4</xdr:row>
      <xdr:rowOff>91440</xdr:rowOff>
    </xdr:from>
    <xdr:ext cx="500586" cy="436786"/>
    <xdr:sp macro="" textlink="">
      <xdr:nvSpPr>
        <xdr:cNvPr id="57" name="Tekstvak 56"/>
        <xdr:cNvSpPr txBox="1"/>
      </xdr:nvSpPr>
      <xdr:spPr>
        <a:xfrm>
          <a:off x="5684520" y="1554480"/>
          <a:ext cx="50058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  <a:cs typeface="Calibri"/>
            </a:rPr>
            <a:t>       </a:t>
          </a:r>
          <a:r>
            <a:rPr lang="nl-NL" sz="1100" b="1">
              <a:solidFill>
                <a:schemeClr val="tx1"/>
              </a:solidFill>
              <a:latin typeface="+mn-lt"/>
              <a:ea typeface="+mn-ea"/>
              <a:cs typeface="+mn-cs"/>
            </a:rPr>
            <a:t>∂</a:t>
          </a:r>
          <a:endParaRPr lang="nl-NL" sz="1100" b="1">
            <a:latin typeface="Calibri"/>
            <a:cs typeface="Calibri"/>
          </a:endParaRPr>
        </a:p>
        <a:p>
          <a:r>
            <a:rPr lang="nl-NL" sz="1100" b="1">
              <a:latin typeface="Calibri"/>
              <a:cs typeface="Calibri"/>
            </a:rPr>
            <a:t>      </a:t>
          </a:r>
          <a:r>
            <a:rPr lang="nl-NL" sz="1100" b="1">
              <a:solidFill>
                <a:schemeClr val="tx1"/>
              </a:solidFill>
              <a:latin typeface="+mn-lt"/>
              <a:ea typeface="+mn-ea"/>
              <a:cs typeface="+mn-cs"/>
            </a:rPr>
            <a:t>∂</a:t>
          </a:r>
          <a:r>
            <a:rPr lang="nl-NL" sz="1100" b="1">
              <a:latin typeface="Calibri"/>
              <a:cs typeface="Calibri"/>
            </a:rPr>
            <a:t>t</a:t>
          </a:r>
          <a:endParaRPr lang="nl-NL" sz="1100" b="1"/>
        </a:p>
      </xdr:txBody>
    </xdr:sp>
    <xdr:clientData/>
  </xdr:oneCellAnchor>
  <xdr:twoCellAnchor>
    <xdr:from>
      <xdr:col>9</xdr:col>
      <xdr:colOff>434340</xdr:colOff>
      <xdr:row>5</xdr:row>
      <xdr:rowOff>106680</xdr:rowOff>
    </xdr:from>
    <xdr:to>
      <xdr:col>10</xdr:col>
      <xdr:colOff>38100</xdr:colOff>
      <xdr:row>5</xdr:row>
      <xdr:rowOff>106680</xdr:rowOff>
    </xdr:to>
    <xdr:cxnSp macro="">
      <xdr:nvCxnSpPr>
        <xdr:cNvPr id="58" name="Rechte verbindingslijn 57"/>
        <xdr:cNvCxnSpPr/>
      </xdr:nvCxnSpPr>
      <xdr:spPr>
        <a:xfrm>
          <a:off x="5920740" y="1752600"/>
          <a:ext cx="2133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</xdr:col>
      <xdr:colOff>129540</xdr:colOff>
      <xdr:row>8</xdr:row>
      <xdr:rowOff>83820</xdr:rowOff>
    </xdr:from>
    <xdr:ext cx="794961" cy="436786"/>
    <xdr:sp macro="" textlink="">
      <xdr:nvSpPr>
        <xdr:cNvPr id="62" name="Tekstvak 61"/>
        <xdr:cNvSpPr txBox="1"/>
      </xdr:nvSpPr>
      <xdr:spPr>
        <a:xfrm>
          <a:off x="5615940" y="1912620"/>
          <a:ext cx="79496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+mn-lt"/>
              <a:cs typeface="Calibri"/>
            </a:rPr>
            <a:t>  ħ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      ∂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</a:t>
          </a:r>
        </a:p>
        <a:p>
          <a:r>
            <a:rPr lang="nl-NL" sz="1100" b="1">
              <a:latin typeface="Calibri"/>
              <a:cs typeface="Calibri"/>
            </a:rPr>
            <a:t> 2 M    ∂X</a:t>
          </a:r>
          <a:r>
            <a:rPr lang="nl-NL" sz="1100" b="1" baseline="30000">
              <a:latin typeface="Calibri"/>
              <a:cs typeface="Calibri"/>
            </a:rPr>
            <a:t>2</a:t>
          </a:r>
          <a:endParaRPr lang="nl-NL" sz="1100" b="1" baseline="30000"/>
        </a:p>
      </xdr:txBody>
    </xdr:sp>
    <xdr:clientData/>
  </xdr:oneCellAnchor>
  <xdr:twoCellAnchor>
    <xdr:from>
      <xdr:col>9</xdr:col>
      <xdr:colOff>175260</xdr:colOff>
      <xdr:row>9</xdr:row>
      <xdr:rowOff>114300</xdr:rowOff>
    </xdr:from>
    <xdr:to>
      <xdr:col>9</xdr:col>
      <xdr:colOff>502920</xdr:colOff>
      <xdr:row>9</xdr:row>
      <xdr:rowOff>114300</xdr:rowOff>
    </xdr:to>
    <xdr:cxnSp macro="">
      <xdr:nvCxnSpPr>
        <xdr:cNvPr id="63" name="Rechte verbindingslijn 62"/>
        <xdr:cNvCxnSpPr/>
      </xdr:nvCxnSpPr>
      <xdr:spPr>
        <a:xfrm>
          <a:off x="5661660" y="2125980"/>
          <a:ext cx="3276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556260</xdr:colOff>
      <xdr:row>9</xdr:row>
      <xdr:rowOff>114300</xdr:rowOff>
    </xdr:from>
    <xdr:to>
      <xdr:col>10</xdr:col>
      <xdr:colOff>274320</xdr:colOff>
      <xdr:row>9</xdr:row>
      <xdr:rowOff>114300</xdr:rowOff>
    </xdr:to>
    <xdr:cxnSp macro="">
      <xdr:nvCxnSpPr>
        <xdr:cNvPr id="64" name="Rechte verbindingslijn 63"/>
        <xdr:cNvCxnSpPr/>
      </xdr:nvCxnSpPr>
      <xdr:spPr>
        <a:xfrm>
          <a:off x="6042660" y="2125980"/>
          <a:ext cx="3276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114300</xdr:colOff>
      <xdr:row>8</xdr:row>
      <xdr:rowOff>137160</xdr:rowOff>
    </xdr:from>
    <xdr:ext cx="417743" cy="436786"/>
    <xdr:sp macro="" textlink="">
      <xdr:nvSpPr>
        <xdr:cNvPr id="65" name="Tekstvak 64"/>
        <xdr:cNvSpPr txBox="1"/>
      </xdr:nvSpPr>
      <xdr:spPr>
        <a:xfrm>
          <a:off x="7642860" y="1600200"/>
          <a:ext cx="417743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+mn-lt"/>
              <a:cs typeface="Calibri"/>
            </a:rPr>
            <a:t>  </a:t>
          </a:r>
          <a:r>
            <a:rPr lang="nl-NL" sz="1100" b="1">
              <a:latin typeface="Calibri"/>
              <a:cs typeface="Calibri"/>
            </a:rPr>
            <a:t>∂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</a:t>
          </a:r>
        </a:p>
        <a:p>
          <a:r>
            <a:rPr lang="nl-NL" sz="1100" b="1">
              <a:latin typeface="Calibri"/>
              <a:cs typeface="Calibri"/>
            </a:rPr>
            <a:t> ∂X</a:t>
          </a:r>
          <a:r>
            <a:rPr lang="nl-NL" sz="1100" b="1" baseline="30000">
              <a:latin typeface="Calibri"/>
              <a:cs typeface="Calibri"/>
            </a:rPr>
            <a:t>2</a:t>
          </a:r>
          <a:endParaRPr lang="nl-NL" sz="1100" b="1" baseline="30000"/>
        </a:p>
      </xdr:txBody>
    </xdr:sp>
    <xdr:clientData/>
  </xdr:oneCellAnchor>
  <xdr:twoCellAnchor>
    <xdr:from>
      <xdr:col>12</xdr:col>
      <xdr:colOff>213360</xdr:colOff>
      <xdr:row>9</xdr:row>
      <xdr:rowOff>152400</xdr:rowOff>
    </xdr:from>
    <xdr:to>
      <xdr:col>12</xdr:col>
      <xdr:colOff>441960</xdr:colOff>
      <xdr:row>9</xdr:row>
      <xdr:rowOff>152400</xdr:rowOff>
    </xdr:to>
    <xdr:cxnSp macro="">
      <xdr:nvCxnSpPr>
        <xdr:cNvPr id="66" name="Rechte verbindingslijn 65"/>
        <xdr:cNvCxnSpPr/>
      </xdr:nvCxnSpPr>
      <xdr:spPr>
        <a:xfrm>
          <a:off x="7741920" y="1798320"/>
          <a:ext cx="2286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30479</xdr:colOff>
      <xdr:row>98</xdr:row>
      <xdr:rowOff>30480</xdr:rowOff>
    </xdr:from>
    <xdr:to>
      <xdr:col>3</xdr:col>
      <xdr:colOff>441960</xdr:colOff>
      <xdr:row>106</xdr:row>
      <xdr:rowOff>160020</xdr:rowOff>
    </xdr:to>
    <xdr:pic>
      <xdr:nvPicPr>
        <xdr:cNvPr id="6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038" t="22984" r="89896" b="65238"/>
        <a:stretch>
          <a:fillRect/>
        </a:stretch>
      </xdr:blipFill>
      <xdr:spPr bwMode="auto">
        <a:xfrm>
          <a:off x="30479" y="9974580"/>
          <a:ext cx="2240281" cy="16611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107</xdr:row>
      <xdr:rowOff>99060</xdr:rowOff>
    </xdr:from>
    <xdr:to>
      <xdr:col>3</xdr:col>
      <xdr:colOff>506755</xdr:colOff>
      <xdr:row>116</xdr:row>
      <xdr:rowOff>76200</xdr:rowOff>
    </xdr:to>
    <xdr:pic>
      <xdr:nvPicPr>
        <xdr:cNvPr id="7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17009" t="18847" r="73556" b="69764"/>
        <a:stretch>
          <a:fillRect/>
        </a:stretch>
      </xdr:blipFill>
      <xdr:spPr bwMode="auto">
        <a:xfrm>
          <a:off x="0" y="11689080"/>
          <a:ext cx="2335555" cy="16916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53340</xdr:colOff>
      <xdr:row>101</xdr:row>
      <xdr:rowOff>137160</xdr:rowOff>
    </xdr:from>
    <xdr:ext cx="896656" cy="264560"/>
    <xdr:sp macro="" textlink="">
      <xdr:nvSpPr>
        <xdr:cNvPr id="71" name="Tekstvak 70"/>
        <xdr:cNvSpPr txBox="1"/>
      </xdr:nvSpPr>
      <xdr:spPr>
        <a:xfrm>
          <a:off x="662940" y="10629900"/>
          <a:ext cx="89665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 = ONEVEN</a:t>
          </a:r>
        </a:p>
      </xdr:txBody>
    </xdr:sp>
    <xdr:clientData/>
  </xdr:oneCellAnchor>
  <xdr:oneCellAnchor>
    <xdr:from>
      <xdr:col>1</xdr:col>
      <xdr:colOff>129540</xdr:colOff>
      <xdr:row>109</xdr:row>
      <xdr:rowOff>7620</xdr:rowOff>
    </xdr:from>
    <xdr:ext cx="708335" cy="264560"/>
    <xdr:sp macro="" textlink="">
      <xdr:nvSpPr>
        <xdr:cNvPr id="72" name="Tekstvak 71"/>
        <xdr:cNvSpPr txBox="1"/>
      </xdr:nvSpPr>
      <xdr:spPr>
        <a:xfrm>
          <a:off x="739140" y="12237720"/>
          <a:ext cx="7083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 = EVEN</a:t>
          </a:r>
        </a:p>
      </xdr:txBody>
    </xdr:sp>
    <xdr:clientData/>
  </xdr:oneCellAnchor>
  <xdr:twoCellAnchor editAs="oneCell">
    <xdr:from>
      <xdr:col>0</xdr:col>
      <xdr:colOff>38100</xdr:colOff>
      <xdr:row>119</xdr:row>
      <xdr:rowOff>7621</xdr:rowOff>
    </xdr:from>
    <xdr:to>
      <xdr:col>5</xdr:col>
      <xdr:colOff>568533</xdr:colOff>
      <xdr:row>139</xdr:row>
      <xdr:rowOff>106681</xdr:rowOff>
    </xdr:to>
    <xdr:pic>
      <xdr:nvPicPr>
        <xdr:cNvPr id="2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b="5964"/>
        <a:stretch>
          <a:fillRect/>
        </a:stretch>
      </xdr:blipFill>
      <xdr:spPr bwMode="auto">
        <a:xfrm>
          <a:off x="38100" y="22014181"/>
          <a:ext cx="3791793" cy="38328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5</xdr:col>
      <xdr:colOff>152400</xdr:colOff>
      <xdr:row>138</xdr:row>
      <xdr:rowOff>7620</xdr:rowOff>
    </xdr:from>
    <xdr:ext cx="258404" cy="264560"/>
    <xdr:sp macro="" textlink="">
      <xdr:nvSpPr>
        <xdr:cNvPr id="67" name="Tekstvak 66"/>
        <xdr:cNvSpPr txBox="1"/>
      </xdr:nvSpPr>
      <xdr:spPr>
        <a:xfrm>
          <a:off x="3413760" y="18821400"/>
          <a:ext cx="25840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>
              <a:latin typeface="Calibri"/>
            </a:rPr>
            <a:t>ϒ</a:t>
          </a:r>
          <a:endParaRPr lang="nl-NL" sz="1100" b="1"/>
        </a:p>
      </xdr:txBody>
    </xdr:sp>
    <xdr:clientData/>
  </xdr:oneCellAnchor>
  <xdr:oneCellAnchor>
    <xdr:from>
      <xdr:col>0</xdr:col>
      <xdr:colOff>2</xdr:colOff>
      <xdr:row>122</xdr:row>
      <xdr:rowOff>61083</xdr:rowOff>
    </xdr:from>
    <xdr:ext cx="264560" cy="752001"/>
    <xdr:sp macro="" textlink="">
      <xdr:nvSpPr>
        <xdr:cNvPr id="68" name="Tekstvak 67"/>
        <xdr:cNvSpPr txBox="1"/>
      </xdr:nvSpPr>
      <xdr:spPr>
        <a:xfrm rot="16200000">
          <a:off x="-243719" y="22867624"/>
          <a:ext cx="75200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FUNCTIES</a:t>
          </a:r>
        </a:p>
      </xdr:txBody>
    </xdr:sp>
    <xdr:clientData/>
  </xdr:oneCellAnchor>
  <xdr:oneCellAnchor>
    <xdr:from>
      <xdr:col>0</xdr:col>
      <xdr:colOff>548640</xdr:colOff>
      <xdr:row>118</xdr:row>
      <xdr:rowOff>68580</xdr:rowOff>
    </xdr:from>
    <xdr:ext cx="3037948" cy="264560"/>
    <xdr:sp macro="" textlink="">
      <xdr:nvSpPr>
        <xdr:cNvPr id="75" name="Tekstvak 74"/>
        <xdr:cNvSpPr txBox="1"/>
      </xdr:nvSpPr>
      <xdr:spPr>
        <a:xfrm>
          <a:off x="548640" y="15118080"/>
          <a:ext cx="303794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</a:rPr>
            <a:t>SNIJPUNTEN BEHORENDE BIJ OPLOSSINGSVORM</a:t>
          </a:r>
          <a:endParaRPr lang="nl-NL" sz="1100" b="1"/>
        </a:p>
      </xdr:txBody>
    </xdr:sp>
    <xdr:clientData/>
  </xdr:oneCellAnchor>
  <xdr:oneCellAnchor>
    <xdr:from>
      <xdr:col>0</xdr:col>
      <xdr:colOff>396240</xdr:colOff>
      <xdr:row>119</xdr:row>
      <xdr:rowOff>22860</xdr:rowOff>
    </xdr:from>
    <xdr:ext cx="3349122" cy="264560"/>
    <xdr:sp macro="" textlink="">
      <xdr:nvSpPr>
        <xdr:cNvPr id="76" name="Tekstvak 75"/>
        <xdr:cNvSpPr txBox="1"/>
      </xdr:nvSpPr>
      <xdr:spPr>
        <a:xfrm>
          <a:off x="396240" y="22029420"/>
          <a:ext cx="334912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 = 1                     n= 3</a:t>
          </a:r>
          <a:r>
            <a:rPr lang="nl-NL" sz="1100" b="1" baseline="0"/>
            <a:t>                      n = 5                     n = 7</a:t>
          </a:r>
          <a:endParaRPr lang="nl-NL" sz="1100" b="1"/>
        </a:p>
      </xdr:txBody>
    </xdr:sp>
    <xdr:clientData/>
  </xdr:oneCellAnchor>
  <xdr:oneCellAnchor>
    <xdr:from>
      <xdr:col>1</xdr:col>
      <xdr:colOff>259080</xdr:colOff>
      <xdr:row>120</xdr:row>
      <xdr:rowOff>7620</xdr:rowOff>
    </xdr:from>
    <xdr:ext cx="2366802" cy="264560"/>
    <xdr:sp macro="" textlink="">
      <xdr:nvSpPr>
        <xdr:cNvPr id="77" name="Tekstvak 76"/>
        <xdr:cNvSpPr txBox="1"/>
      </xdr:nvSpPr>
      <xdr:spPr>
        <a:xfrm>
          <a:off x="868680" y="22197060"/>
          <a:ext cx="236680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n = 2                     n=4</a:t>
          </a:r>
          <a:r>
            <a:rPr lang="nl-NL" sz="1100" b="1" baseline="0"/>
            <a:t>                       n = 6</a:t>
          </a:r>
          <a:endParaRPr lang="nl-NL" sz="1100" b="1"/>
        </a:p>
      </xdr:txBody>
    </xdr:sp>
    <xdr:clientData/>
  </xdr:oneCellAnchor>
  <xdr:oneCellAnchor>
    <xdr:from>
      <xdr:col>1</xdr:col>
      <xdr:colOff>198120</xdr:colOff>
      <xdr:row>127</xdr:row>
      <xdr:rowOff>22860</xdr:rowOff>
    </xdr:from>
    <xdr:ext cx="545214" cy="264560"/>
    <xdr:sp macro="" textlink="">
      <xdr:nvSpPr>
        <xdr:cNvPr id="73" name="Tekstvak 72"/>
        <xdr:cNvSpPr txBox="1"/>
      </xdr:nvSpPr>
      <xdr:spPr>
        <a:xfrm>
          <a:off x="807720" y="23522940"/>
          <a:ext cx="5452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>
              <a:latin typeface="Calibri"/>
            </a:rPr>
            <a:t>η</a:t>
          </a:r>
          <a:r>
            <a:rPr lang="nl-NL" sz="1100" b="1">
              <a:latin typeface="Calibri"/>
            </a:rPr>
            <a:t>=100</a:t>
          </a:r>
          <a:endParaRPr lang="nl-NL" sz="1100" b="1"/>
        </a:p>
      </xdr:txBody>
    </xdr:sp>
    <xdr:clientData/>
  </xdr:oneCellAnchor>
  <xdr:oneCellAnchor>
    <xdr:from>
      <xdr:col>0</xdr:col>
      <xdr:colOff>373380</xdr:colOff>
      <xdr:row>132</xdr:row>
      <xdr:rowOff>45720</xdr:rowOff>
    </xdr:from>
    <xdr:ext cx="403187" cy="264560"/>
    <xdr:sp macro="" textlink="">
      <xdr:nvSpPr>
        <xdr:cNvPr id="74" name="Tekstvak 73"/>
        <xdr:cNvSpPr txBox="1"/>
      </xdr:nvSpPr>
      <xdr:spPr>
        <a:xfrm>
          <a:off x="373380" y="24475440"/>
          <a:ext cx="40318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>
              <a:latin typeface="Calibri"/>
            </a:rPr>
            <a:t>η</a:t>
          </a:r>
          <a:r>
            <a:rPr lang="nl-NL" sz="1100" b="1">
              <a:latin typeface="Calibri"/>
            </a:rPr>
            <a:t>=1</a:t>
          </a:r>
          <a:endParaRPr lang="nl-NL" sz="1100" b="1"/>
        </a:p>
      </xdr:txBody>
    </xdr:sp>
    <xdr:clientData/>
  </xdr:oneCellAnchor>
  <xdr:oneCellAnchor>
    <xdr:from>
      <xdr:col>1</xdr:col>
      <xdr:colOff>160020</xdr:colOff>
      <xdr:row>132</xdr:row>
      <xdr:rowOff>30480</xdr:rowOff>
    </xdr:from>
    <xdr:ext cx="506549" cy="264560"/>
    <xdr:sp macro="" textlink="">
      <xdr:nvSpPr>
        <xdr:cNvPr id="78" name="Tekstvak 77"/>
        <xdr:cNvSpPr txBox="1"/>
      </xdr:nvSpPr>
      <xdr:spPr>
        <a:xfrm>
          <a:off x="769620" y="24460200"/>
          <a:ext cx="50654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>
              <a:latin typeface="Calibri"/>
            </a:rPr>
            <a:t>η</a:t>
          </a:r>
          <a:r>
            <a:rPr lang="nl-NL" sz="1100" b="1">
              <a:latin typeface="Calibri"/>
            </a:rPr>
            <a:t>= 25</a:t>
          </a:r>
          <a:endParaRPr lang="nl-NL" sz="1100" b="1"/>
        </a:p>
      </xdr:txBody>
    </xdr:sp>
    <xdr:clientData/>
  </xdr:oneCellAnchor>
  <xdr:twoCellAnchor>
    <xdr:from>
      <xdr:col>4</xdr:col>
      <xdr:colOff>297180</xdr:colOff>
      <xdr:row>134</xdr:row>
      <xdr:rowOff>53340</xdr:rowOff>
    </xdr:from>
    <xdr:to>
      <xdr:col>4</xdr:col>
      <xdr:colOff>304800</xdr:colOff>
      <xdr:row>138</xdr:row>
      <xdr:rowOff>7620</xdr:rowOff>
    </xdr:to>
    <xdr:cxnSp macro="">
      <xdr:nvCxnSpPr>
        <xdr:cNvPr id="80" name="Rechte verbindingslijn 79"/>
        <xdr:cNvCxnSpPr/>
      </xdr:nvCxnSpPr>
      <xdr:spPr>
        <a:xfrm flipH="1">
          <a:off x="2948940" y="24856440"/>
          <a:ext cx="7620" cy="7010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15240</xdr:colOff>
      <xdr:row>134</xdr:row>
      <xdr:rowOff>114300</xdr:rowOff>
    </xdr:from>
    <xdr:ext cx="620876" cy="436786"/>
    <xdr:sp macro="" textlink="">
      <xdr:nvSpPr>
        <xdr:cNvPr id="81" name="Tekstvak 80"/>
        <xdr:cNvSpPr txBox="1"/>
      </xdr:nvSpPr>
      <xdr:spPr>
        <a:xfrm>
          <a:off x="2667000" y="24917400"/>
          <a:ext cx="62087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a</a:t>
          </a:r>
          <a:r>
            <a:rPr lang="el-GR" sz="1100" b="1">
              <a:latin typeface="Calibri"/>
            </a:rPr>
            <a:t>π</a:t>
          </a:r>
          <a:r>
            <a:rPr lang="nl-NL" sz="1100" b="1"/>
            <a:t>    b</a:t>
          </a:r>
          <a:r>
            <a:rPr lang="el-GR" sz="1100" b="1">
              <a:latin typeface="Calibri"/>
            </a:rPr>
            <a:t>π</a:t>
          </a:r>
          <a:endParaRPr lang="nl-NL" sz="1100" b="1">
            <a:latin typeface="Calibri"/>
          </a:endParaRPr>
        </a:p>
        <a:p>
          <a:r>
            <a:rPr lang="nl-NL" sz="1100" b="1">
              <a:latin typeface="Calibri"/>
            </a:rPr>
            <a:t>  2      2</a:t>
          </a:r>
          <a:endParaRPr lang="nl-NL" sz="1100" b="1"/>
        </a:p>
      </xdr:txBody>
    </xdr:sp>
    <xdr:clientData/>
  </xdr:oneCellAnchor>
  <xdr:twoCellAnchor>
    <xdr:from>
      <xdr:col>4</xdr:col>
      <xdr:colOff>365760</xdr:colOff>
      <xdr:row>135</xdr:row>
      <xdr:rowOff>144780</xdr:rowOff>
    </xdr:from>
    <xdr:to>
      <xdr:col>4</xdr:col>
      <xdr:colOff>510540</xdr:colOff>
      <xdr:row>135</xdr:row>
      <xdr:rowOff>144780</xdr:rowOff>
    </xdr:to>
    <xdr:cxnSp macro="">
      <xdr:nvCxnSpPr>
        <xdr:cNvPr id="84" name="Rechte verbindingslijn 83"/>
        <xdr:cNvCxnSpPr/>
      </xdr:nvCxnSpPr>
      <xdr:spPr>
        <a:xfrm>
          <a:off x="3017520" y="25138380"/>
          <a:ext cx="144780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121920</xdr:colOff>
      <xdr:row>135</xdr:row>
      <xdr:rowOff>137160</xdr:rowOff>
    </xdr:from>
    <xdr:to>
      <xdr:col>4</xdr:col>
      <xdr:colOff>266700</xdr:colOff>
      <xdr:row>135</xdr:row>
      <xdr:rowOff>137160</xdr:rowOff>
    </xdr:to>
    <xdr:cxnSp macro="">
      <xdr:nvCxnSpPr>
        <xdr:cNvPr id="86" name="Rechte verbindingslijn 85"/>
        <xdr:cNvCxnSpPr/>
      </xdr:nvCxnSpPr>
      <xdr:spPr>
        <a:xfrm>
          <a:off x="2773680" y="25130760"/>
          <a:ext cx="144780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320040</xdr:colOff>
      <xdr:row>185</xdr:row>
      <xdr:rowOff>190500</xdr:rowOff>
    </xdr:from>
    <xdr:to>
      <xdr:col>23</xdr:col>
      <xdr:colOff>15240</xdr:colOff>
      <xdr:row>200</xdr:row>
      <xdr:rowOff>99060</xdr:rowOff>
    </xdr:to>
    <xdr:graphicFrame macro="">
      <xdr:nvGraphicFramePr>
        <xdr:cNvPr id="79" name="Grafiek 7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312420</xdr:colOff>
      <xdr:row>200</xdr:row>
      <xdr:rowOff>106680</xdr:rowOff>
    </xdr:from>
    <xdr:to>
      <xdr:col>23</xdr:col>
      <xdr:colOff>7620</xdr:colOff>
      <xdr:row>216</xdr:row>
      <xdr:rowOff>106680</xdr:rowOff>
    </xdr:to>
    <xdr:graphicFrame macro="">
      <xdr:nvGraphicFramePr>
        <xdr:cNvPr id="83" name="Grafiek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220980</xdr:colOff>
      <xdr:row>223</xdr:row>
      <xdr:rowOff>38100</xdr:rowOff>
    </xdr:from>
    <xdr:to>
      <xdr:col>23</xdr:col>
      <xdr:colOff>220980</xdr:colOff>
      <xdr:row>224</xdr:row>
      <xdr:rowOff>45720</xdr:rowOff>
    </xdr:to>
    <xdr:cxnSp macro="">
      <xdr:nvCxnSpPr>
        <xdr:cNvPr id="85" name="Rechte verbindingslijn met pijl 84"/>
        <xdr:cNvCxnSpPr/>
      </xdr:nvCxnSpPr>
      <xdr:spPr>
        <a:xfrm flipV="1">
          <a:off x="14455140" y="38770560"/>
          <a:ext cx="0" cy="1905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182880</xdr:colOff>
      <xdr:row>157</xdr:row>
      <xdr:rowOff>99060</xdr:rowOff>
    </xdr:from>
    <xdr:ext cx="253146" cy="421077"/>
    <xdr:sp macro="" textlink="">
      <xdr:nvSpPr>
        <xdr:cNvPr id="88" name="Tekstvak 87"/>
        <xdr:cNvSpPr txBox="1"/>
      </xdr:nvSpPr>
      <xdr:spPr>
        <a:xfrm>
          <a:off x="4663440" y="29070300"/>
          <a:ext cx="253146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700" b="1"/>
            <a:t> u</a:t>
          </a:r>
        </a:p>
        <a:p>
          <a:endParaRPr lang="nl-NL" sz="700" b="1"/>
        </a:p>
        <a:p>
          <a:r>
            <a:rPr lang="nl-NL" sz="700" b="1"/>
            <a:t>0</a:t>
          </a:r>
        </a:p>
      </xdr:txBody>
    </xdr:sp>
    <xdr:clientData/>
  </xdr:oneCellAnchor>
  <xdr:oneCellAnchor>
    <xdr:from>
      <xdr:col>6</xdr:col>
      <xdr:colOff>541020</xdr:colOff>
      <xdr:row>159</xdr:row>
      <xdr:rowOff>114300</xdr:rowOff>
    </xdr:from>
    <xdr:ext cx="273473" cy="421077"/>
    <xdr:sp macro="" textlink="">
      <xdr:nvSpPr>
        <xdr:cNvPr id="92" name="Tekstvak 91"/>
        <xdr:cNvSpPr txBox="1"/>
      </xdr:nvSpPr>
      <xdr:spPr>
        <a:xfrm>
          <a:off x="4411980" y="29474160"/>
          <a:ext cx="273473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700" b="1"/>
            <a:t>  u</a:t>
          </a:r>
        </a:p>
        <a:p>
          <a:endParaRPr lang="nl-NL" sz="700" b="1"/>
        </a:p>
        <a:p>
          <a:r>
            <a:rPr lang="nl-NL" sz="700" b="1"/>
            <a:t>0</a:t>
          </a:r>
        </a:p>
      </xdr:txBody>
    </xdr:sp>
    <xdr:clientData/>
  </xdr:oneCellAnchor>
  <xdr:oneCellAnchor>
    <xdr:from>
      <xdr:col>9</xdr:col>
      <xdr:colOff>144780</xdr:colOff>
      <xdr:row>159</xdr:row>
      <xdr:rowOff>91440</xdr:rowOff>
    </xdr:from>
    <xdr:ext cx="232821" cy="421077"/>
    <xdr:sp macro="" textlink="">
      <xdr:nvSpPr>
        <xdr:cNvPr id="93" name="Tekstvak 92"/>
        <xdr:cNvSpPr txBox="1"/>
      </xdr:nvSpPr>
      <xdr:spPr>
        <a:xfrm>
          <a:off x="5844540" y="29451300"/>
          <a:ext cx="232821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700" b="1"/>
            <a:t>u</a:t>
          </a:r>
        </a:p>
        <a:p>
          <a:endParaRPr lang="nl-NL" sz="700" b="1"/>
        </a:p>
        <a:p>
          <a:r>
            <a:rPr lang="nl-NL" sz="700" b="1"/>
            <a:t>0</a:t>
          </a:r>
        </a:p>
      </xdr:txBody>
    </xdr:sp>
    <xdr:clientData/>
  </xdr:oneCellAnchor>
  <xdr:oneCellAnchor>
    <xdr:from>
      <xdr:col>10</xdr:col>
      <xdr:colOff>601980</xdr:colOff>
      <xdr:row>159</xdr:row>
      <xdr:rowOff>99060</xdr:rowOff>
    </xdr:from>
    <xdr:ext cx="232821" cy="421077"/>
    <xdr:sp macro="" textlink="">
      <xdr:nvSpPr>
        <xdr:cNvPr id="94" name="Tekstvak 93"/>
        <xdr:cNvSpPr txBox="1"/>
      </xdr:nvSpPr>
      <xdr:spPr>
        <a:xfrm>
          <a:off x="6911340" y="29458920"/>
          <a:ext cx="232821" cy="421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700" b="1"/>
            <a:t>u</a:t>
          </a:r>
        </a:p>
        <a:p>
          <a:endParaRPr lang="nl-NL" sz="700" b="1"/>
        </a:p>
        <a:p>
          <a:r>
            <a:rPr lang="nl-NL" sz="700" b="1"/>
            <a:t>0</a:t>
          </a:r>
        </a:p>
      </xdr:txBody>
    </xdr:sp>
    <xdr:clientData/>
  </xdr:oneCellAnchor>
  <xdr:oneCellAnchor>
    <xdr:from>
      <xdr:col>0</xdr:col>
      <xdr:colOff>22860</xdr:colOff>
      <xdr:row>114</xdr:row>
      <xdr:rowOff>0</xdr:rowOff>
    </xdr:from>
    <xdr:ext cx="1548244" cy="436786"/>
    <xdr:sp macro="" textlink="">
      <xdr:nvSpPr>
        <xdr:cNvPr id="95" name="Tekstvak 94"/>
        <xdr:cNvSpPr txBox="1"/>
      </xdr:nvSpPr>
      <xdr:spPr>
        <a:xfrm>
          <a:off x="22860" y="21076920"/>
          <a:ext cx="1548244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LET OP:</a:t>
          </a:r>
        </a:p>
        <a:p>
          <a:r>
            <a:rPr lang="nl-NL" sz="1100" b="1"/>
            <a:t>ANDERE   KEUZE TEKEN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30480</xdr:rowOff>
    </xdr:from>
    <xdr:to>
      <xdr:col>12</xdr:col>
      <xdr:colOff>45720</xdr:colOff>
      <xdr:row>39</xdr:row>
      <xdr:rowOff>38100</xdr:rowOff>
    </xdr:to>
    <xdr:graphicFrame macro="">
      <xdr:nvGraphicFramePr>
        <xdr:cNvPr id="2" name="Grafie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205740</xdr:colOff>
      <xdr:row>14</xdr:row>
      <xdr:rowOff>83820</xdr:rowOff>
    </xdr:from>
    <xdr:ext cx="549318" cy="264560"/>
    <xdr:sp macro="" textlink="">
      <xdr:nvSpPr>
        <xdr:cNvPr id="3" name="Tekstvak 2"/>
        <xdr:cNvSpPr txBox="1"/>
      </xdr:nvSpPr>
      <xdr:spPr>
        <a:xfrm>
          <a:off x="205740" y="2644140"/>
          <a:ext cx="5493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</a:rPr>
            <a:t>√(E/K)</a:t>
          </a:r>
          <a:endParaRPr lang="nl-NL" sz="1100" b="1"/>
        </a:p>
      </xdr:txBody>
    </xdr:sp>
    <xdr:clientData/>
  </xdr:oneCellAnchor>
  <xdr:oneCellAnchor>
    <xdr:from>
      <xdr:col>9</xdr:col>
      <xdr:colOff>251460</xdr:colOff>
      <xdr:row>37</xdr:row>
      <xdr:rowOff>15240</xdr:rowOff>
    </xdr:from>
    <xdr:ext cx="721672" cy="264560"/>
    <xdr:sp macro="" textlink="">
      <xdr:nvSpPr>
        <xdr:cNvPr id="4" name="Tekstvak 3"/>
        <xdr:cNvSpPr txBox="1"/>
      </xdr:nvSpPr>
      <xdr:spPr>
        <a:xfrm>
          <a:off x="5737860" y="6781800"/>
          <a:ext cx="72167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/>
            <a:t>LENGTE L</a:t>
          </a:r>
        </a:p>
      </xdr:txBody>
    </xdr:sp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0.79193</cdr:x>
      <cdr:y>0.81349</cdr:y>
    </cdr:from>
    <cdr:to>
      <cdr:x>0.91615</cdr:x>
      <cdr:y>0.98565</cdr:y>
    </cdr:to>
    <cdr:sp macro="" textlink="">
      <cdr:nvSpPr>
        <cdr:cNvPr id="2" name="Tekstvak 1"/>
        <cdr:cNvSpPr txBox="1"/>
      </cdr:nvSpPr>
      <cdr:spPr>
        <a:xfrm xmlns:a="http://schemas.openxmlformats.org/drawingml/2006/main">
          <a:off x="5829300" y="432054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 b="1"/>
            <a:t>n = 1</a:t>
          </a:r>
        </a:p>
      </cdr:txBody>
    </cdr:sp>
  </cdr:relSizeAnchor>
  <cdr:relSizeAnchor xmlns:cdr="http://schemas.openxmlformats.org/drawingml/2006/chartDrawing">
    <cdr:from>
      <cdr:x>0.78571</cdr:x>
      <cdr:y>0.32712</cdr:y>
    </cdr:from>
    <cdr:to>
      <cdr:x>0.90994</cdr:x>
      <cdr:y>0.49928</cdr:y>
    </cdr:to>
    <cdr:sp macro="" textlink="">
      <cdr:nvSpPr>
        <cdr:cNvPr id="3" name="Tekstvak 1"/>
        <cdr:cNvSpPr txBox="1"/>
      </cdr:nvSpPr>
      <cdr:spPr>
        <a:xfrm xmlns:a="http://schemas.openxmlformats.org/drawingml/2006/main">
          <a:off x="5783580" y="1737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/>
            <a:t>n = 5</a:t>
          </a:r>
        </a:p>
      </cdr:txBody>
    </cdr:sp>
  </cdr:relSizeAnchor>
  <cdr:relSizeAnchor xmlns:cdr="http://schemas.openxmlformats.org/drawingml/2006/chartDrawing">
    <cdr:from>
      <cdr:x>0.78468</cdr:x>
      <cdr:y>0.45911</cdr:y>
    </cdr:from>
    <cdr:to>
      <cdr:x>0.9089</cdr:x>
      <cdr:y>0.63128</cdr:y>
    </cdr:to>
    <cdr:sp macro="" textlink="">
      <cdr:nvSpPr>
        <cdr:cNvPr id="4" name="Tekstvak 1"/>
        <cdr:cNvSpPr txBox="1"/>
      </cdr:nvSpPr>
      <cdr:spPr>
        <a:xfrm xmlns:a="http://schemas.openxmlformats.org/drawingml/2006/main">
          <a:off x="5775960" y="24384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/>
            <a:t>n = 4</a:t>
          </a:r>
        </a:p>
      </cdr:txBody>
    </cdr:sp>
  </cdr:relSizeAnchor>
  <cdr:relSizeAnchor xmlns:cdr="http://schemas.openxmlformats.org/drawingml/2006/chartDrawing">
    <cdr:from>
      <cdr:x>0.77847</cdr:x>
      <cdr:y>0.57963</cdr:y>
    </cdr:from>
    <cdr:to>
      <cdr:x>0.90269</cdr:x>
      <cdr:y>0.75179</cdr:y>
    </cdr:to>
    <cdr:sp macro="" textlink="">
      <cdr:nvSpPr>
        <cdr:cNvPr id="5" name="Tekstvak 1"/>
        <cdr:cNvSpPr txBox="1"/>
      </cdr:nvSpPr>
      <cdr:spPr>
        <a:xfrm xmlns:a="http://schemas.openxmlformats.org/drawingml/2006/main">
          <a:off x="5730240" y="307848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/>
            <a:t>n = 3</a:t>
          </a:r>
        </a:p>
      </cdr:txBody>
    </cdr:sp>
  </cdr:relSizeAnchor>
  <cdr:relSizeAnchor xmlns:cdr="http://schemas.openxmlformats.org/drawingml/2006/chartDrawing">
    <cdr:from>
      <cdr:x>0.78157</cdr:x>
      <cdr:y>0.69297</cdr:y>
    </cdr:from>
    <cdr:to>
      <cdr:x>0.9058</cdr:x>
      <cdr:y>0.86514</cdr:y>
    </cdr:to>
    <cdr:sp macro="" textlink="">
      <cdr:nvSpPr>
        <cdr:cNvPr id="6" name="Tekstvak 1"/>
        <cdr:cNvSpPr txBox="1"/>
      </cdr:nvSpPr>
      <cdr:spPr>
        <a:xfrm xmlns:a="http://schemas.openxmlformats.org/drawingml/2006/main">
          <a:off x="5753100" y="36804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1100" b="1"/>
            <a:t>n = 2</a:t>
          </a:r>
        </a:p>
      </cdr:txBody>
    </cdr:sp>
  </cdr:relSizeAnchor>
  <cdr:relSizeAnchor xmlns:cdr="http://schemas.openxmlformats.org/drawingml/2006/chartDrawing">
    <cdr:from>
      <cdr:x>0.70083</cdr:x>
      <cdr:y>0.07461</cdr:y>
    </cdr:from>
    <cdr:to>
      <cdr:x>0.82505</cdr:x>
      <cdr:y>0.24677</cdr:y>
    </cdr:to>
    <cdr:sp macro="" textlink="">
      <cdr:nvSpPr>
        <cdr:cNvPr id="7" name="Tekstvak 6"/>
        <cdr:cNvSpPr txBox="1"/>
      </cdr:nvSpPr>
      <cdr:spPr>
        <a:xfrm xmlns:a="http://schemas.openxmlformats.org/drawingml/2006/main">
          <a:off x="5158740" y="39624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nl-NL" sz="1100" b="1"/>
            <a:t>ROOD </a:t>
          </a:r>
        </a:p>
        <a:p xmlns:a="http://schemas.openxmlformats.org/drawingml/2006/main">
          <a:r>
            <a:rPr lang="nl-NL" sz="1100" b="1"/>
            <a:t>ILLUSTREERT  OVERSTAP DOOR</a:t>
          </a:r>
        </a:p>
        <a:p xmlns:a="http://schemas.openxmlformats.org/drawingml/2006/main">
          <a:r>
            <a:rPr lang="nl-NL" sz="1100" b="1"/>
            <a:t>LENGTE VARIATIE T.G.V.</a:t>
          </a:r>
        </a:p>
        <a:p xmlns:a="http://schemas.openxmlformats.org/drawingml/2006/main">
          <a:r>
            <a:rPr lang="nl-NL" sz="1100" b="1"/>
            <a:t>"WONDERING"</a:t>
          </a:r>
          <a:r>
            <a:rPr lang="nl-NL" sz="1100" b="1" baseline="0"/>
            <a:t> OVER BOLLEN</a:t>
          </a:r>
          <a:endParaRPr lang="nl-NL" sz="1100" b="1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144780</xdr:colOff>
      <xdr:row>53</xdr:row>
      <xdr:rowOff>76200</xdr:rowOff>
    </xdr:from>
    <xdr:ext cx="412229" cy="436786"/>
    <xdr:sp macro="" textlink="">
      <xdr:nvSpPr>
        <xdr:cNvPr id="2" name="Tekstvak 1"/>
        <xdr:cNvSpPr txBox="1"/>
      </xdr:nvSpPr>
      <xdr:spPr>
        <a:xfrm>
          <a:off x="754380" y="1767840"/>
          <a:ext cx="412229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>
              <a:latin typeface="+mn-lt"/>
              <a:cs typeface="Calibri"/>
            </a:rPr>
            <a:t>∂</a:t>
          </a:r>
          <a:r>
            <a:rPr lang="nl-NL" sz="1100" b="1" baseline="30000">
              <a:latin typeface="+mn-lt"/>
              <a:cs typeface="Calibri"/>
            </a:rPr>
            <a:t>2</a:t>
          </a:r>
          <a:r>
            <a:rPr lang="el-GR" sz="1100" b="1">
              <a:latin typeface="+mn-lt"/>
              <a:cs typeface="Calibri"/>
            </a:rPr>
            <a:t>ψ</a:t>
          </a:r>
          <a:endParaRPr lang="nl-NL" sz="1100" b="1">
            <a:latin typeface="Calibri"/>
            <a:cs typeface="Calibri"/>
          </a:endParaRPr>
        </a:p>
        <a:p>
          <a:r>
            <a:rPr lang="az-Cyrl-AZ" sz="1100" b="1">
              <a:latin typeface="Calibri"/>
              <a:cs typeface="Calibri"/>
            </a:rPr>
            <a:t>∂</a:t>
          </a:r>
          <a:r>
            <a:rPr lang="nl-NL" sz="1100" b="1">
              <a:latin typeface="Calibri"/>
              <a:cs typeface="Calibri"/>
            </a:rPr>
            <a:t>t</a:t>
          </a:r>
          <a:r>
            <a:rPr lang="nl-NL" sz="1100" b="1" baseline="30000">
              <a:latin typeface="Calibri"/>
              <a:cs typeface="Calibri"/>
            </a:rPr>
            <a:t>2</a:t>
          </a:r>
          <a:endParaRPr lang="nl-NL" sz="1100" b="1" baseline="30000"/>
        </a:p>
      </xdr:txBody>
    </xdr:sp>
    <xdr:clientData/>
  </xdr:oneCellAnchor>
  <xdr:oneCellAnchor>
    <xdr:from>
      <xdr:col>2</xdr:col>
      <xdr:colOff>60960</xdr:colOff>
      <xdr:row>53</xdr:row>
      <xdr:rowOff>91440</xdr:rowOff>
    </xdr:from>
    <xdr:ext cx="444096" cy="436786"/>
    <xdr:sp macro="" textlink="">
      <xdr:nvSpPr>
        <xdr:cNvPr id="3" name="Tekstvak 2"/>
        <xdr:cNvSpPr txBox="1"/>
      </xdr:nvSpPr>
      <xdr:spPr>
        <a:xfrm>
          <a:off x="1280160" y="4175760"/>
          <a:ext cx="44409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l-GR" sz="1100" b="1">
              <a:latin typeface="Calibri"/>
              <a:cs typeface="Calibri"/>
            </a:rPr>
            <a:t>∂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</a:t>
          </a:r>
          <a:r>
            <a:rPr lang="el-GR" sz="1100" b="1">
              <a:latin typeface="+mn-lt"/>
              <a:cs typeface="Calibri"/>
            </a:rPr>
            <a:t>ψ</a:t>
          </a:r>
          <a:endParaRPr lang="nl-NL" sz="1100" b="1">
            <a:latin typeface="Calibri"/>
            <a:cs typeface="Calibri"/>
          </a:endParaRPr>
        </a:p>
        <a:p>
          <a:r>
            <a:rPr lang="nl-NL" sz="1100" b="1">
              <a:latin typeface="Calibri"/>
              <a:cs typeface="Calibri"/>
            </a:rPr>
            <a:t> ∂X</a:t>
          </a:r>
          <a:r>
            <a:rPr lang="nl-NL" sz="1100" b="1" baseline="30000">
              <a:latin typeface="Calibri"/>
              <a:cs typeface="Calibri"/>
            </a:rPr>
            <a:t>2</a:t>
          </a:r>
          <a:endParaRPr lang="nl-NL" sz="1100" b="1" baseline="30000"/>
        </a:p>
      </xdr:txBody>
    </xdr:sp>
    <xdr:clientData/>
  </xdr:oneCellAnchor>
  <xdr:twoCellAnchor>
    <xdr:from>
      <xdr:col>1</xdr:col>
      <xdr:colOff>205740</xdr:colOff>
      <xdr:row>54</xdr:row>
      <xdr:rowOff>114300</xdr:rowOff>
    </xdr:from>
    <xdr:to>
      <xdr:col>1</xdr:col>
      <xdr:colOff>419100</xdr:colOff>
      <xdr:row>54</xdr:row>
      <xdr:rowOff>114300</xdr:rowOff>
    </xdr:to>
    <xdr:cxnSp macro="">
      <xdr:nvCxnSpPr>
        <xdr:cNvPr id="4" name="Rechte verbindingslijn 3"/>
        <xdr:cNvCxnSpPr/>
      </xdr:nvCxnSpPr>
      <xdr:spPr>
        <a:xfrm>
          <a:off x="815340" y="4381500"/>
          <a:ext cx="2133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160020</xdr:colOff>
      <xdr:row>54</xdr:row>
      <xdr:rowOff>121920</xdr:rowOff>
    </xdr:from>
    <xdr:to>
      <xdr:col>2</xdr:col>
      <xdr:colOff>373380</xdr:colOff>
      <xdr:row>54</xdr:row>
      <xdr:rowOff>121920</xdr:rowOff>
    </xdr:to>
    <xdr:cxnSp macro="">
      <xdr:nvCxnSpPr>
        <xdr:cNvPr id="5" name="Rechte verbindingslijn 4"/>
        <xdr:cNvCxnSpPr/>
      </xdr:nvCxnSpPr>
      <xdr:spPr>
        <a:xfrm>
          <a:off x="1379220" y="4389120"/>
          <a:ext cx="2133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601980</xdr:colOff>
      <xdr:row>69</xdr:row>
      <xdr:rowOff>99060</xdr:rowOff>
    </xdr:from>
    <xdr:ext cx="702949" cy="436786"/>
    <xdr:sp macro="" textlink="">
      <xdr:nvSpPr>
        <xdr:cNvPr id="6" name="Tekstvak 5"/>
        <xdr:cNvSpPr txBox="1"/>
      </xdr:nvSpPr>
      <xdr:spPr>
        <a:xfrm>
          <a:off x="601980" y="4991100"/>
          <a:ext cx="702949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  <a:cs typeface="Calibri"/>
            </a:rPr>
            <a:t>  h    ∂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el-GR" sz="1100" b="1">
              <a:solidFill>
                <a:schemeClr val="tx1"/>
              </a:solidFill>
              <a:latin typeface="+mn-lt"/>
              <a:ea typeface="+mn-ea"/>
              <a:cs typeface="+mn-cs"/>
            </a:rPr>
            <a:t>ψ</a:t>
          </a:r>
          <a:endParaRPr lang="nl-NL" sz="1100" b="1">
            <a:latin typeface="Calibri"/>
            <a:cs typeface="Calibri"/>
          </a:endParaRPr>
        </a:p>
        <a:p>
          <a:r>
            <a:rPr lang="nl-NL" sz="1100" b="1">
              <a:latin typeface="Calibri"/>
              <a:cs typeface="Calibri"/>
            </a:rPr>
            <a:t>4</a:t>
          </a:r>
          <a:r>
            <a:rPr lang="el-GR" sz="1100" b="1">
              <a:latin typeface="Calibri"/>
              <a:cs typeface="Calibri"/>
            </a:rPr>
            <a:t>π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solidFill>
                <a:srgbClr val="FF0000"/>
              </a:solidFill>
              <a:latin typeface="Calibri"/>
              <a:cs typeface="Calibri"/>
            </a:rPr>
            <a:t> </a:t>
          </a:r>
          <a:r>
            <a:rPr lang="nl-NL" sz="1100" b="1">
              <a:latin typeface="Calibri"/>
              <a:cs typeface="Calibri"/>
            </a:rPr>
            <a:t>  ∂t</a:t>
          </a:r>
          <a:r>
            <a:rPr lang="nl-NL" sz="1100" b="1" baseline="30000">
              <a:latin typeface="Calibri"/>
              <a:cs typeface="Calibri"/>
            </a:rPr>
            <a:t>2</a:t>
          </a:r>
          <a:endParaRPr lang="nl-NL" sz="1100" b="1" baseline="30000"/>
        </a:p>
      </xdr:txBody>
    </xdr:sp>
    <xdr:clientData/>
  </xdr:oneCellAnchor>
  <xdr:oneCellAnchor>
    <xdr:from>
      <xdr:col>2</xdr:col>
      <xdr:colOff>175260</xdr:colOff>
      <xdr:row>69</xdr:row>
      <xdr:rowOff>76200</xdr:rowOff>
    </xdr:from>
    <xdr:ext cx="886205" cy="436786"/>
    <xdr:sp macro="" textlink="">
      <xdr:nvSpPr>
        <xdr:cNvPr id="7" name="Tekstvak 6"/>
        <xdr:cNvSpPr txBox="1"/>
      </xdr:nvSpPr>
      <xdr:spPr>
        <a:xfrm>
          <a:off x="1394460" y="8869680"/>
          <a:ext cx="88620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  <a:cs typeface="Calibri"/>
            </a:rPr>
            <a:t>   h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      ∂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</a:t>
          </a:r>
          <a:r>
            <a:rPr lang="el-GR" sz="1100" b="1">
              <a:solidFill>
                <a:schemeClr val="tx1"/>
              </a:solidFill>
              <a:latin typeface="+mn-lt"/>
              <a:ea typeface="+mn-ea"/>
              <a:cs typeface="+mn-cs"/>
            </a:rPr>
            <a:t>ψ</a:t>
          </a:r>
          <a:endParaRPr lang="nl-NL" sz="1100" b="1">
            <a:latin typeface="Calibri"/>
            <a:cs typeface="Calibri"/>
          </a:endParaRPr>
        </a:p>
        <a:p>
          <a:r>
            <a:rPr lang="nl-NL" sz="1100" b="1">
              <a:latin typeface="Calibri"/>
              <a:cs typeface="Calibri"/>
            </a:rPr>
            <a:t>8</a:t>
          </a:r>
          <a:r>
            <a:rPr lang="el-GR" sz="1100" b="1">
              <a:latin typeface="Calibri"/>
              <a:cs typeface="Calibri"/>
            </a:rPr>
            <a:t>π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M    ∂X</a:t>
          </a:r>
          <a:r>
            <a:rPr lang="nl-NL" sz="1100" b="1" baseline="30000">
              <a:latin typeface="Calibri"/>
              <a:cs typeface="Calibri"/>
            </a:rPr>
            <a:t>2</a:t>
          </a:r>
          <a:endParaRPr lang="nl-NL" sz="1100" b="1" baseline="30000"/>
        </a:p>
      </xdr:txBody>
    </xdr:sp>
    <xdr:clientData/>
  </xdr:oneCellAnchor>
  <xdr:twoCellAnchor>
    <xdr:from>
      <xdr:col>1</xdr:col>
      <xdr:colOff>53340</xdr:colOff>
      <xdr:row>70</xdr:row>
      <xdr:rowOff>129540</xdr:rowOff>
    </xdr:from>
    <xdr:to>
      <xdr:col>1</xdr:col>
      <xdr:colOff>266700</xdr:colOff>
      <xdr:row>70</xdr:row>
      <xdr:rowOff>129540</xdr:rowOff>
    </xdr:to>
    <xdr:cxnSp macro="">
      <xdr:nvCxnSpPr>
        <xdr:cNvPr id="8" name="Rechte verbindingslijn 7"/>
        <xdr:cNvCxnSpPr/>
      </xdr:nvCxnSpPr>
      <xdr:spPr>
        <a:xfrm>
          <a:off x="662940" y="9105900"/>
          <a:ext cx="2133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320040</xdr:colOff>
      <xdr:row>70</xdr:row>
      <xdr:rowOff>129540</xdr:rowOff>
    </xdr:from>
    <xdr:to>
      <xdr:col>1</xdr:col>
      <xdr:colOff>533400</xdr:colOff>
      <xdr:row>70</xdr:row>
      <xdr:rowOff>129540</xdr:rowOff>
    </xdr:to>
    <xdr:cxnSp macro="">
      <xdr:nvCxnSpPr>
        <xdr:cNvPr id="9" name="Rechte verbindingslijn 8"/>
        <xdr:cNvCxnSpPr/>
      </xdr:nvCxnSpPr>
      <xdr:spPr>
        <a:xfrm>
          <a:off x="929640" y="9105900"/>
          <a:ext cx="2133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259080</xdr:colOff>
      <xdr:row>70</xdr:row>
      <xdr:rowOff>99060</xdr:rowOff>
    </xdr:from>
    <xdr:to>
      <xdr:col>2</xdr:col>
      <xdr:colOff>586740</xdr:colOff>
      <xdr:row>70</xdr:row>
      <xdr:rowOff>99060</xdr:rowOff>
    </xdr:to>
    <xdr:cxnSp macro="">
      <xdr:nvCxnSpPr>
        <xdr:cNvPr id="10" name="Rechte verbindingslijn 9"/>
        <xdr:cNvCxnSpPr/>
      </xdr:nvCxnSpPr>
      <xdr:spPr>
        <a:xfrm>
          <a:off x="1478280" y="9075420"/>
          <a:ext cx="3276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45720</xdr:colOff>
      <xdr:row>70</xdr:row>
      <xdr:rowOff>99060</xdr:rowOff>
    </xdr:from>
    <xdr:to>
      <xdr:col>3</xdr:col>
      <xdr:colOff>373380</xdr:colOff>
      <xdr:row>70</xdr:row>
      <xdr:rowOff>99060</xdr:rowOff>
    </xdr:to>
    <xdr:cxnSp macro="">
      <xdr:nvCxnSpPr>
        <xdr:cNvPr id="11" name="Rechte verbindingslijn 10"/>
        <xdr:cNvCxnSpPr/>
      </xdr:nvCxnSpPr>
      <xdr:spPr>
        <a:xfrm>
          <a:off x="1874520" y="9075420"/>
          <a:ext cx="3276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45720</xdr:colOff>
      <xdr:row>69</xdr:row>
      <xdr:rowOff>83820</xdr:rowOff>
    </xdr:from>
    <xdr:ext cx="420821" cy="436786"/>
    <xdr:sp macro="" textlink="">
      <xdr:nvSpPr>
        <xdr:cNvPr id="12" name="Tekstvak 11"/>
        <xdr:cNvSpPr txBox="1"/>
      </xdr:nvSpPr>
      <xdr:spPr>
        <a:xfrm>
          <a:off x="3093720" y="4975860"/>
          <a:ext cx="42082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  <a:cs typeface="Calibri"/>
            </a:rPr>
            <a:t>   ∂</a:t>
          </a:r>
          <a:r>
            <a:rPr lang="nl-NL" sz="1100" b="1" baseline="30000">
              <a:latin typeface="Calibri"/>
              <a:cs typeface="Calibri"/>
            </a:rPr>
            <a:t>2</a:t>
          </a:r>
        </a:p>
        <a:p>
          <a:r>
            <a:rPr lang="nl-NL" sz="1100" b="1">
              <a:latin typeface="Calibri"/>
              <a:cs typeface="Calibri"/>
            </a:rPr>
            <a:t>  ∂t</a:t>
          </a:r>
          <a:r>
            <a:rPr lang="nl-NL" sz="1100" b="1" baseline="30000">
              <a:latin typeface="Calibri"/>
              <a:cs typeface="Calibri"/>
            </a:rPr>
            <a:t>2</a:t>
          </a:r>
          <a:endParaRPr lang="nl-NL" sz="1100" b="1" baseline="30000"/>
        </a:p>
      </xdr:txBody>
    </xdr:sp>
    <xdr:clientData/>
  </xdr:oneCellAnchor>
  <xdr:oneCellAnchor>
    <xdr:from>
      <xdr:col>6</xdr:col>
      <xdr:colOff>175260</xdr:colOff>
      <xdr:row>69</xdr:row>
      <xdr:rowOff>76200</xdr:rowOff>
    </xdr:from>
    <xdr:ext cx="782137" cy="436786"/>
    <xdr:sp macro="" textlink="">
      <xdr:nvSpPr>
        <xdr:cNvPr id="13" name="Tekstvak 12"/>
        <xdr:cNvSpPr txBox="1"/>
      </xdr:nvSpPr>
      <xdr:spPr>
        <a:xfrm>
          <a:off x="3832860" y="4968240"/>
          <a:ext cx="78213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  <a:cs typeface="Calibri"/>
            </a:rPr>
            <a:t>   h        ∂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latin typeface="Calibri"/>
              <a:cs typeface="Calibri"/>
            </a:rPr>
            <a:t> </a:t>
          </a:r>
        </a:p>
        <a:p>
          <a:r>
            <a:rPr lang="nl-NL" sz="1100" b="1">
              <a:latin typeface="Calibri"/>
              <a:cs typeface="Calibri"/>
            </a:rPr>
            <a:t>  2M    ∂X</a:t>
          </a:r>
          <a:r>
            <a:rPr lang="nl-NL" sz="1100" b="1" baseline="30000">
              <a:latin typeface="Calibri"/>
              <a:cs typeface="Calibri"/>
            </a:rPr>
            <a:t>2</a:t>
          </a:r>
          <a:endParaRPr lang="nl-NL" sz="1100" b="1" baseline="30000"/>
        </a:p>
      </xdr:txBody>
    </xdr:sp>
    <xdr:clientData/>
  </xdr:oneCellAnchor>
  <xdr:twoCellAnchor>
    <xdr:from>
      <xdr:col>5</xdr:col>
      <xdr:colOff>182880</xdr:colOff>
      <xdr:row>70</xdr:row>
      <xdr:rowOff>106680</xdr:rowOff>
    </xdr:from>
    <xdr:to>
      <xdr:col>5</xdr:col>
      <xdr:colOff>396240</xdr:colOff>
      <xdr:row>70</xdr:row>
      <xdr:rowOff>106680</xdr:rowOff>
    </xdr:to>
    <xdr:cxnSp macro="">
      <xdr:nvCxnSpPr>
        <xdr:cNvPr id="14" name="Rechte verbindingslijn 13"/>
        <xdr:cNvCxnSpPr/>
      </xdr:nvCxnSpPr>
      <xdr:spPr>
        <a:xfrm>
          <a:off x="3230880" y="5181600"/>
          <a:ext cx="2133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243840</xdr:colOff>
      <xdr:row>70</xdr:row>
      <xdr:rowOff>99060</xdr:rowOff>
    </xdr:from>
    <xdr:to>
      <xdr:col>6</xdr:col>
      <xdr:colOff>571500</xdr:colOff>
      <xdr:row>70</xdr:row>
      <xdr:rowOff>99060</xdr:rowOff>
    </xdr:to>
    <xdr:cxnSp macro="">
      <xdr:nvCxnSpPr>
        <xdr:cNvPr id="16" name="Rechte verbindingslijn 15"/>
        <xdr:cNvCxnSpPr/>
      </xdr:nvCxnSpPr>
      <xdr:spPr>
        <a:xfrm>
          <a:off x="3901440" y="5173980"/>
          <a:ext cx="3276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601980</xdr:colOff>
      <xdr:row>70</xdr:row>
      <xdr:rowOff>99060</xdr:rowOff>
    </xdr:from>
    <xdr:to>
      <xdr:col>7</xdr:col>
      <xdr:colOff>320040</xdr:colOff>
      <xdr:row>70</xdr:row>
      <xdr:rowOff>99060</xdr:rowOff>
    </xdr:to>
    <xdr:cxnSp macro="">
      <xdr:nvCxnSpPr>
        <xdr:cNvPr id="17" name="Rechte verbindingslijn 16"/>
        <xdr:cNvCxnSpPr/>
      </xdr:nvCxnSpPr>
      <xdr:spPr>
        <a:xfrm>
          <a:off x="4259580" y="5173980"/>
          <a:ext cx="32766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518160</xdr:colOff>
      <xdr:row>69</xdr:row>
      <xdr:rowOff>68580</xdr:rowOff>
    </xdr:from>
    <xdr:ext cx="417422" cy="436786"/>
    <xdr:sp macro="" textlink="">
      <xdr:nvSpPr>
        <xdr:cNvPr id="27" name="Tekstvak 26"/>
        <xdr:cNvSpPr txBox="1"/>
      </xdr:nvSpPr>
      <xdr:spPr>
        <a:xfrm>
          <a:off x="4785360" y="4960620"/>
          <a:ext cx="417422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 b="1">
              <a:latin typeface="Calibri"/>
              <a:cs typeface="Calibri"/>
            </a:rPr>
            <a:t>4</a:t>
          </a:r>
          <a:r>
            <a:rPr lang="el-GR" sz="1100" b="1">
              <a:latin typeface="Calibri"/>
              <a:cs typeface="Calibri"/>
            </a:rPr>
            <a:t>π</a:t>
          </a:r>
          <a:r>
            <a:rPr lang="nl-NL" sz="1100" b="1" baseline="30000">
              <a:latin typeface="Calibri"/>
              <a:cs typeface="Calibri"/>
            </a:rPr>
            <a:t>2</a:t>
          </a:r>
          <a:r>
            <a:rPr lang="nl-NL" sz="1100" b="1">
              <a:solidFill>
                <a:srgbClr val="FF0000"/>
              </a:solidFill>
              <a:latin typeface="Calibri"/>
              <a:cs typeface="Calibri"/>
            </a:rPr>
            <a:t> </a:t>
          </a:r>
        </a:p>
        <a:p>
          <a:r>
            <a:rPr lang="nl-NL" sz="1100" b="1">
              <a:solidFill>
                <a:srgbClr val="FF0000"/>
              </a:solidFill>
              <a:latin typeface="Calibri"/>
              <a:cs typeface="Calibri"/>
            </a:rPr>
            <a:t>   </a:t>
          </a:r>
          <a:r>
            <a:rPr lang="nl-NL" sz="1100" b="1">
              <a:solidFill>
                <a:schemeClr val="tx1"/>
              </a:solidFill>
              <a:latin typeface="Calibri"/>
              <a:cs typeface="Calibri"/>
            </a:rPr>
            <a:t>h</a:t>
          </a:r>
          <a:r>
            <a:rPr lang="nl-NL" sz="1100" b="1">
              <a:latin typeface="Calibri"/>
              <a:cs typeface="Calibri"/>
            </a:rPr>
            <a:t>  </a:t>
          </a:r>
          <a:endParaRPr lang="nl-NL" sz="1100" b="1" baseline="30000"/>
        </a:p>
      </xdr:txBody>
    </xdr:sp>
    <xdr:clientData/>
  </xdr:oneCellAnchor>
  <xdr:twoCellAnchor>
    <xdr:from>
      <xdr:col>7</xdr:col>
      <xdr:colOff>563880</xdr:colOff>
      <xdr:row>70</xdr:row>
      <xdr:rowOff>104095</xdr:rowOff>
    </xdr:from>
    <xdr:to>
      <xdr:col>8</xdr:col>
      <xdr:colOff>228600</xdr:colOff>
      <xdr:row>70</xdr:row>
      <xdr:rowOff>106680</xdr:rowOff>
    </xdr:to>
    <xdr:cxnSp macro="">
      <xdr:nvCxnSpPr>
        <xdr:cNvPr id="28" name="Rechte verbindingslijn 27"/>
        <xdr:cNvCxnSpPr/>
      </xdr:nvCxnSpPr>
      <xdr:spPr>
        <a:xfrm>
          <a:off x="4831080" y="5179015"/>
          <a:ext cx="274320" cy="258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nl.wikibooks.org/wiki/Klassieke_Mechanica/Trillingen" TargetMode="External"/><Relationship Id="rId1" Type="http://schemas.openxmlformats.org/officeDocument/2006/relationships/hyperlink" Target="http://nl.wikipedia.org/wiki/Trilling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nl/url?sa=t&amp;rct=j&amp;q=&amp;esrc=s&amp;source=web&amp;cd=2&amp;ved=0CDcQFjAB&amp;url=http%3A%2F%2Fwww.phys.tue.nl%2FEPG%2Fnatuurkunde2%2Fhoofdstuk15.ppt&amp;ei=OLPVUKehFNCb1AWci4HIAQ&amp;usg=AFQjCNEsuNRJroc_Yfl_gbH9GLQOBxXeDQ&amp;bvm=bv.1355534169,d.d2k" TargetMode="External"/><Relationship Id="rId2" Type="http://schemas.openxmlformats.org/officeDocument/2006/relationships/hyperlink" Target="http://www.nikhef.nl/~jo/quantum/qm/website/hovo2004/node22.html" TargetMode="External"/><Relationship Id="rId1" Type="http://schemas.openxmlformats.org/officeDocument/2006/relationships/hyperlink" Target="http://nl.wikipedia.org/wiki/Golf_(natuurkunde)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://edu.tnw.utwente.nl/inlopt/overhead_sheets/index.htm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users.belgacom.net/roland.van.kerschaver/Golfvergelijking%20van%20Schrodinger.pdf" TargetMode="External"/><Relationship Id="rId13" Type="http://schemas.openxmlformats.org/officeDocument/2006/relationships/hyperlink" Target="http://hyperphysics.phy-astr.gsu.edu/hbase/quantum/scheq.html" TargetMode="External"/><Relationship Id="rId3" Type="http://schemas.openxmlformats.org/officeDocument/2006/relationships/hyperlink" Target="http://hyperphysics.phy-astr.gsu.edu/hbase/quantum/schrcn.html" TargetMode="External"/><Relationship Id="rId7" Type="http://schemas.openxmlformats.org/officeDocument/2006/relationships/hyperlink" Target="http://people.cs.kuleuven.be/~adhemar.bultheel/WWW/NW/NW/schroedinger/schroed/index.html" TargetMode="External"/><Relationship Id="rId12" Type="http://schemas.openxmlformats.org/officeDocument/2006/relationships/hyperlink" Target="http://www.nikhef.nl/~jo/quantum/qm/website/hovo2004/node48.html" TargetMode="External"/><Relationship Id="rId2" Type="http://schemas.openxmlformats.org/officeDocument/2006/relationships/hyperlink" Target="http://www.nikhef.nl/~jo/quantum/qm/website/hovo2004/node47.html" TargetMode="External"/><Relationship Id="rId1" Type="http://schemas.openxmlformats.org/officeDocument/2006/relationships/hyperlink" Target="http://www.nikhef.nl/~jo/quantum/qm/website/hovo2004/node43.html" TargetMode="External"/><Relationship Id="rId6" Type="http://schemas.openxmlformats.org/officeDocument/2006/relationships/hyperlink" Target="http://www.nikhef.nl/~jo/quantum/qm/website/hovo2004/node47.html" TargetMode="External"/><Relationship Id="rId11" Type="http://schemas.openxmlformats.org/officeDocument/2006/relationships/hyperlink" Target="http://en.wikipedia.org/wiki/Schr%C3%B6dinger_equation" TargetMode="External"/><Relationship Id="rId5" Type="http://schemas.openxmlformats.org/officeDocument/2006/relationships/hyperlink" Target="http://nl.wikipedia.org/wiki/Erwin_Schr%C3%B6dinger" TargetMode="External"/><Relationship Id="rId10" Type="http://schemas.openxmlformats.org/officeDocument/2006/relationships/hyperlink" Target="http://www.nikhef.nl/" TargetMode="External"/><Relationship Id="rId4" Type="http://schemas.openxmlformats.org/officeDocument/2006/relationships/hyperlink" Target="http://nl.wikipedia.org/wiki/Schr%C3%B6dingervergelijking" TargetMode="External"/><Relationship Id="rId9" Type="http://schemas.openxmlformats.org/officeDocument/2006/relationships/hyperlink" Target="http://molmod.ugent.be/sites/default/files/oneindige%20put.pdf" TargetMode="External"/><Relationship Id="rId1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hyperphysics.phy-astr.gsu.edu/hbase/quantum/schr.html" TargetMode="External"/><Relationship Id="rId13" Type="http://schemas.openxmlformats.org/officeDocument/2006/relationships/hyperlink" Target="https://fys.kuleuven.be/pradem/applets/RUG/Schrodinger1/index.htm" TargetMode="External"/><Relationship Id="rId3" Type="http://schemas.openxmlformats.org/officeDocument/2006/relationships/hyperlink" Target="http://hyperphysics.phy-astr.gsu.edu/hbase/quantum/hosc4.html" TargetMode="External"/><Relationship Id="rId7" Type="http://schemas.openxmlformats.org/officeDocument/2006/relationships/hyperlink" Target="http://hyperphysics.phy-astr.gsu.edu/hbase/quantum/schrcn.html" TargetMode="External"/><Relationship Id="rId12" Type="http://schemas.openxmlformats.org/officeDocument/2006/relationships/hyperlink" Target="http://perg.phys.ksu.edu/vqm/AVQM%20Website/WFEApplet.html" TargetMode="External"/><Relationship Id="rId2" Type="http://schemas.openxmlformats.org/officeDocument/2006/relationships/hyperlink" Target="http://hyperphysics.phy-astr.gsu.edu/hbase/quantum/pfbox.html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hyperphysics.phy-astr.gsu.edu/hbase/quantum/pbox.html" TargetMode="External"/><Relationship Id="rId6" Type="http://schemas.openxmlformats.org/officeDocument/2006/relationships/hyperlink" Target="http://hyperphysics.phy-astr.gsu.edu/hbase/hframe.html" TargetMode="External"/><Relationship Id="rId11" Type="http://schemas.openxmlformats.org/officeDocument/2006/relationships/hyperlink" Target="http://hyperphysics.phy-astr.gsu.edu/hbase/quantum/pbox.html" TargetMode="External"/><Relationship Id="rId5" Type="http://schemas.openxmlformats.org/officeDocument/2006/relationships/hyperlink" Target="http://hyperphysics.phy-astr.gsu.edu/hbase/hframe.html" TargetMode="External"/><Relationship Id="rId15" Type="http://schemas.openxmlformats.org/officeDocument/2006/relationships/hyperlink" Target="http://hyperphysics.phy-astr.gsu.edu/hbase/quantum/pbox.html" TargetMode="External"/><Relationship Id="rId10" Type="http://schemas.openxmlformats.org/officeDocument/2006/relationships/hyperlink" Target="http://www.nikhef.nl/~jo/quantum/qm/website/hovo2004/node45.html" TargetMode="External"/><Relationship Id="rId4" Type="http://schemas.openxmlformats.org/officeDocument/2006/relationships/hyperlink" Target="http://hyperphysics.phy-astr.gsu.edu/hbase/quantum/hosc2.html" TargetMode="External"/><Relationship Id="rId9" Type="http://schemas.openxmlformats.org/officeDocument/2006/relationships/hyperlink" Target="http://www.nikhef.nl/~jo/quantum/qm/website/hovo2004/node44.html" TargetMode="External"/><Relationship Id="rId14" Type="http://schemas.openxmlformats.org/officeDocument/2006/relationships/hyperlink" Target="http://www.hef.ru.nl/~sijbrand/Reader_Peter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://staff.science.uva.nl/~craats/CGnieuw.pdf" TargetMode="External"/><Relationship Id="rId1" Type="http://schemas.openxmlformats.org/officeDocument/2006/relationships/hyperlink" Target="http://hyperphysics.phy-astr.gsu.edu/hbase/cplxcon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163"/>
  <sheetViews>
    <sheetView tabSelected="1" workbookViewId="0">
      <selection activeCell="M16" sqref="M16"/>
    </sheetView>
  </sheetViews>
  <sheetFormatPr defaultRowHeight="14.4"/>
  <sheetData>
    <row r="1" spans="1:1">
      <c r="A1" s="1" t="s">
        <v>347</v>
      </c>
    </row>
    <row r="3" spans="1:1">
      <c r="A3" s="2" t="s">
        <v>268</v>
      </c>
    </row>
    <row r="4" spans="1:1">
      <c r="A4" s="2" t="s">
        <v>270</v>
      </c>
    </row>
    <row r="5" spans="1:1">
      <c r="A5" s="2" t="s">
        <v>431</v>
      </c>
    </row>
    <row r="6" spans="1:1">
      <c r="A6" s="2" t="s">
        <v>269</v>
      </c>
    </row>
    <row r="7" spans="1:1">
      <c r="A7" s="2"/>
    </row>
    <row r="8" spans="1:1">
      <c r="A8" s="2" t="s">
        <v>432</v>
      </c>
    </row>
    <row r="9" spans="1:1">
      <c r="A9" s="2" t="s">
        <v>433</v>
      </c>
    </row>
    <row r="10" spans="1:1">
      <c r="A10" s="2"/>
    </row>
    <row r="11" spans="1:1">
      <c r="A11" s="2" t="s">
        <v>272</v>
      </c>
    </row>
    <row r="12" spans="1:1">
      <c r="A12" s="2" t="s">
        <v>271</v>
      </c>
    </row>
    <row r="13" spans="1:1">
      <c r="A13" s="2"/>
    </row>
    <row r="14" spans="1:1">
      <c r="A14" s="2"/>
    </row>
    <row r="15" spans="1:1">
      <c r="A15" s="1" t="s">
        <v>18</v>
      </c>
    </row>
    <row r="17" spans="1:7">
      <c r="A17" s="2" t="s">
        <v>22</v>
      </c>
    </row>
    <row r="18" spans="1:7">
      <c r="A18" s="2" t="s">
        <v>23</v>
      </c>
    </row>
    <row r="19" spans="1:7">
      <c r="A19" s="2" t="s">
        <v>24</v>
      </c>
    </row>
    <row r="20" spans="1:7">
      <c r="A20" s="2"/>
    </row>
    <row r="21" spans="1:7">
      <c r="A21" s="2" t="s">
        <v>25</v>
      </c>
    </row>
    <row r="22" spans="1:7">
      <c r="A22" s="2"/>
    </row>
    <row r="23" spans="1:7">
      <c r="A23" s="2" t="s">
        <v>26</v>
      </c>
    </row>
    <row r="24" spans="1:7">
      <c r="A24" s="2" t="s">
        <v>27</v>
      </c>
    </row>
    <row r="25" spans="1:7">
      <c r="A25" s="2" t="s">
        <v>28</v>
      </c>
    </row>
    <row r="26" spans="1:7">
      <c r="A26" s="2" t="s">
        <v>38</v>
      </c>
    </row>
    <row r="27" spans="1:7">
      <c r="A27" s="2" t="s">
        <v>29</v>
      </c>
    </row>
    <row r="30" spans="1:7">
      <c r="A30" s="1" t="s">
        <v>30</v>
      </c>
    </row>
    <row r="32" spans="1:7" ht="16.2">
      <c r="A32" s="2" t="s">
        <v>32</v>
      </c>
      <c r="G32" s="2" t="s">
        <v>56</v>
      </c>
    </row>
    <row r="33" spans="1:7" ht="16.8">
      <c r="A33" s="2" t="s">
        <v>31</v>
      </c>
      <c r="G33" s="2" t="s">
        <v>36</v>
      </c>
    </row>
    <row r="34" spans="1:7" ht="16.2">
      <c r="A34" s="2" t="s">
        <v>33</v>
      </c>
      <c r="G34" s="2" t="s">
        <v>51</v>
      </c>
    </row>
    <row r="35" spans="1:7">
      <c r="A35" s="2" t="s">
        <v>34</v>
      </c>
    </row>
    <row r="36" spans="1:7" ht="16.2">
      <c r="A36" s="2" t="s">
        <v>35</v>
      </c>
      <c r="G36" s="2" t="s">
        <v>50</v>
      </c>
    </row>
    <row r="39" spans="1:7">
      <c r="A39" s="1" t="s">
        <v>52</v>
      </c>
    </row>
    <row r="41" spans="1:7">
      <c r="A41" s="2" t="s">
        <v>37</v>
      </c>
    </row>
    <row r="42" spans="1:7">
      <c r="A42" s="2" t="s">
        <v>39</v>
      </c>
    </row>
    <row r="43" spans="1:7">
      <c r="A43" s="2" t="s">
        <v>54</v>
      </c>
    </row>
    <row r="45" spans="1:7">
      <c r="A45" s="2" t="s">
        <v>40</v>
      </c>
    </row>
    <row r="46" spans="1:7" ht="16.2">
      <c r="A46" s="2" t="s">
        <v>55</v>
      </c>
    </row>
    <row r="47" spans="1:7">
      <c r="A47" s="2" t="s">
        <v>41</v>
      </c>
    </row>
    <row r="48" spans="1:7">
      <c r="A48" s="2"/>
    </row>
    <row r="49" spans="1:5">
      <c r="A49" s="2" t="s">
        <v>43</v>
      </c>
    </row>
    <row r="50" spans="1:5" ht="16.2">
      <c r="A50" s="2" t="s">
        <v>42</v>
      </c>
    </row>
    <row r="51" spans="1:5">
      <c r="A51" s="2" t="s">
        <v>44</v>
      </c>
    </row>
    <row r="53" spans="1:5">
      <c r="A53" s="2" t="s">
        <v>45</v>
      </c>
      <c r="E53" s="2" t="s">
        <v>47</v>
      </c>
    </row>
    <row r="54" spans="1:5">
      <c r="A54" s="2" t="s">
        <v>53</v>
      </c>
      <c r="E54" s="2"/>
    </row>
    <row r="56" spans="1:5" ht="16.2">
      <c r="A56" s="2" t="s">
        <v>46</v>
      </c>
    </row>
    <row r="57" spans="1:5" ht="16.2">
      <c r="A57" s="2" t="s">
        <v>48</v>
      </c>
    </row>
    <row r="58" spans="1:5" ht="16.2">
      <c r="A58" s="2" t="s">
        <v>49</v>
      </c>
    </row>
    <row r="61" spans="1:5">
      <c r="A61" s="1" t="s">
        <v>77</v>
      </c>
    </row>
    <row r="63" spans="1:5">
      <c r="A63" s="2" t="s">
        <v>78</v>
      </c>
    </row>
    <row r="64" spans="1:5">
      <c r="A64" s="2" t="s">
        <v>79</v>
      </c>
    </row>
    <row r="67" spans="1:1">
      <c r="A67" s="1" t="s">
        <v>80</v>
      </c>
    </row>
    <row r="69" spans="1:1" ht="16.2">
      <c r="A69" s="2" t="s">
        <v>81</v>
      </c>
    </row>
    <row r="70" spans="1:1" ht="16.2">
      <c r="A70" s="2" t="s">
        <v>82</v>
      </c>
    </row>
    <row r="72" spans="1:1" ht="16.2">
      <c r="A72" s="2" t="s">
        <v>83</v>
      </c>
    </row>
    <row r="73" spans="1:1">
      <c r="A73" s="2" t="s">
        <v>85</v>
      </c>
    </row>
    <row r="74" spans="1:1">
      <c r="A74" s="2" t="s">
        <v>84</v>
      </c>
    </row>
    <row r="75" spans="1:1">
      <c r="A75" s="2" t="s">
        <v>86</v>
      </c>
    </row>
    <row r="78" spans="1:1">
      <c r="A78" s="1" t="s">
        <v>60</v>
      </c>
    </row>
    <row r="80" spans="1:1">
      <c r="A80" s="2" t="s">
        <v>61</v>
      </c>
    </row>
    <row r="81" spans="1:1">
      <c r="A81" s="2" t="s">
        <v>59</v>
      </c>
    </row>
    <row r="82" spans="1:1">
      <c r="A82" s="2" t="s">
        <v>305</v>
      </c>
    </row>
    <row r="85" spans="1:1">
      <c r="A85" s="1" t="s">
        <v>90</v>
      </c>
    </row>
    <row r="87" spans="1:1">
      <c r="A87" s="2" t="s">
        <v>291</v>
      </c>
    </row>
    <row r="89" spans="1:1">
      <c r="A89" s="2" t="s">
        <v>292</v>
      </c>
    </row>
    <row r="90" spans="1:1">
      <c r="A90" s="2" t="s">
        <v>293</v>
      </c>
    </row>
    <row r="91" spans="1:1">
      <c r="A91" s="2"/>
    </row>
    <row r="92" spans="1:1">
      <c r="A92" s="2" t="s">
        <v>294</v>
      </c>
    </row>
    <row r="93" spans="1:1">
      <c r="A93" s="2"/>
    </row>
    <row r="94" spans="1:1">
      <c r="A94" s="2" t="s">
        <v>297</v>
      </c>
    </row>
    <row r="96" spans="1:1">
      <c r="A96" s="2" t="s">
        <v>295</v>
      </c>
    </row>
    <row r="97" spans="1:6">
      <c r="A97" s="2" t="s">
        <v>91</v>
      </c>
    </row>
    <row r="98" spans="1:6">
      <c r="A98" s="2" t="s">
        <v>296</v>
      </c>
    </row>
    <row r="99" spans="1:6">
      <c r="A99" s="2" t="s">
        <v>89</v>
      </c>
    </row>
    <row r="101" spans="1:6" ht="16.2">
      <c r="A101" s="2" t="s">
        <v>87</v>
      </c>
      <c r="F101" s="2" t="s">
        <v>76</v>
      </c>
    </row>
    <row r="103" spans="1:6" ht="16.8">
      <c r="A103" s="2" t="s">
        <v>75</v>
      </c>
      <c r="F103" s="2" t="s">
        <v>88</v>
      </c>
    </row>
    <row r="105" spans="1:6">
      <c r="A105" s="2" t="s">
        <v>288</v>
      </c>
    </row>
    <row r="106" spans="1:6">
      <c r="A106" s="2"/>
    </row>
    <row r="107" spans="1:6" ht="16.2">
      <c r="A107" s="2" t="s">
        <v>304</v>
      </c>
    </row>
    <row r="109" spans="1:6" ht="16.2">
      <c r="A109" s="2" t="s">
        <v>289</v>
      </c>
    </row>
    <row r="111" spans="1:6" ht="16.2">
      <c r="A111" s="2" t="s">
        <v>298</v>
      </c>
    </row>
    <row r="112" spans="1:6">
      <c r="A112" s="2" t="s">
        <v>299</v>
      </c>
    </row>
    <row r="113" spans="1:7">
      <c r="A113" s="2" t="s">
        <v>300</v>
      </c>
    </row>
    <row r="115" spans="1:7" ht="16.8">
      <c r="A115" s="2" t="s">
        <v>303</v>
      </c>
    </row>
    <row r="117" spans="1:7">
      <c r="A117" s="2" t="s">
        <v>301</v>
      </c>
    </row>
    <row r="119" spans="1:7" ht="16.2">
      <c r="A119" s="2" t="s">
        <v>290</v>
      </c>
    </row>
    <row r="120" spans="1:7">
      <c r="A120" s="2"/>
    </row>
    <row r="121" spans="1:7">
      <c r="A121" s="2" t="s">
        <v>302</v>
      </c>
    </row>
    <row r="122" spans="1:7">
      <c r="A122" s="2"/>
    </row>
    <row r="124" spans="1:7">
      <c r="A124" s="1" t="s">
        <v>97</v>
      </c>
    </row>
    <row r="126" spans="1:7">
      <c r="A126" s="2" t="s">
        <v>98</v>
      </c>
      <c r="G126" s="2" t="s">
        <v>99</v>
      </c>
    </row>
    <row r="128" spans="1:7" ht="16.2">
      <c r="A128" s="2" t="s">
        <v>100</v>
      </c>
    </row>
    <row r="129" spans="1:8">
      <c r="A129" s="2"/>
    </row>
    <row r="130" spans="1:8">
      <c r="A130" s="2" t="s">
        <v>102</v>
      </c>
    </row>
    <row r="131" spans="1:8">
      <c r="A131" s="2"/>
    </row>
    <row r="132" spans="1:8">
      <c r="A132" s="2" t="s">
        <v>106</v>
      </c>
    </row>
    <row r="133" spans="1:8">
      <c r="A133" s="2" t="s">
        <v>107</v>
      </c>
    </row>
    <row r="134" spans="1:8">
      <c r="A134" s="2" t="s">
        <v>108</v>
      </c>
    </row>
    <row r="135" spans="1:8">
      <c r="A135" s="2" t="s">
        <v>109</v>
      </c>
    </row>
    <row r="136" spans="1:8">
      <c r="A136" s="2"/>
    </row>
    <row r="137" spans="1:8">
      <c r="A137" s="2" t="s">
        <v>104</v>
      </c>
    </row>
    <row r="138" spans="1:8">
      <c r="A138" s="2" t="s">
        <v>105</v>
      </c>
    </row>
    <row r="139" spans="1:8">
      <c r="A139" s="2"/>
    </row>
    <row r="140" spans="1:8">
      <c r="A140" s="10" t="s">
        <v>21</v>
      </c>
      <c r="B140" s="2" t="s">
        <v>101</v>
      </c>
      <c r="C140" s="2"/>
      <c r="D140" s="2"/>
      <c r="E140" s="2"/>
      <c r="F140" s="2"/>
      <c r="G140" s="2"/>
      <c r="H140" s="18" t="s">
        <v>103</v>
      </c>
    </row>
    <row r="141" spans="1:8">
      <c r="A141" s="14" t="s">
        <v>20</v>
      </c>
      <c r="B141" s="2" t="s">
        <v>110</v>
      </c>
      <c r="C141" s="2"/>
      <c r="D141" s="2"/>
      <c r="E141" s="2"/>
      <c r="F141" s="2"/>
      <c r="G141" s="2"/>
      <c r="H141" s="2"/>
    </row>
    <row r="142" spans="1:8">
      <c r="A142" s="2"/>
    </row>
    <row r="143" spans="1:8">
      <c r="A143" s="2" t="s">
        <v>241</v>
      </c>
    </row>
    <row r="153" spans="3:3">
      <c r="C153" s="17"/>
    </row>
    <row r="163" spans="3:3">
      <c r="C163" s="17"/>
    </row>
  </sheetData>
  <hyperlinks>
    <hyperlink ref="A141" r:id="rId1"/>
    <hyperlink ref="A140" r:id="rId2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87"/>
  <sheetViews>
    <sheetView workbookViewId="0">
      <selection activeCell="N34" sqref="N34"/>
    </sheetView>
  </sheetViews>
  <sheetFormatPr defaultRowHeight="14.4"/>
  <sheetData>
    <row r="1" spans="1:10">
      <c r="A1" s="1" t="s">
        <v>6</v>
      </c>
    </row>
    <row r="3" spans="1:10">
      <c r="A3" s="2" t="s">
        <v>57</v>
      </c>
    </row>
    <row r="4" spans="1:10">
      <c r="A4" s="2" t="s">
        <v>58</v>
      </c>
    </row>
    <row r="6" spans="1:10">
      <c r="A6" s="2" t="s">
        <v>92</v>
      </c>
    </row>
    <row r="7" spans="1:10">
      <c r="A7" s="2" t="s">
        <v>306</v>
      </c>
    </row>
    <row r="8" spans="1:10">
      <c r="A8" s="2"/>
    </row>
    <row r="10" spans="1:10">
      <c r="A10" s="1" t="s">
        <v>62</v>
      </c>
    </row>
    <row r="12" spans="1:10">
      <c r="A12" s="2" t="s">
        <v>63</v>
      </c>
    </row>
    <row r="13" spans="1:10">
      <c r="A13" s="2" t="s">
        <v>72</v>
      </c>
    </row>
    <row r="15" spans="1:10">
      <c r="F15" s="2" t="s">
        <v>68</v>
      </c>
      <c r="J15" s="2"/>
    </row>
    <row r="16" spans="1:10">
      <c r="F16" s="2" t="s">
        <v>69</v>
      </c>
    </row>
    <row r="18" spans="1:9">
      <c r="A18" s="2" t="s">
        <v>64</v>
      </c>
    </row>
    <row r="20" spans="1:9" ht="16.2">
      <c r="A20" s="2" t="s">
        <v>93</v>
      </c>
    </row>
    <row r="21" spans="1:9">
      <c r="A21" s="2" t="s">
        <v>65</v>
      </c>
    </row>
    <row r="23" spans="1:9">
      <c r="A23" s="2" t="s">
        <v>151</v>
      </c>
    </row>
    <row r="25" spans="1:9" ht="16.2">
      <c r="A25" s="9" t="s">
        <v>94</v>
      </c>
      <c r="I25" s="2" t="s">
        <v>111</v>
      </c>
    </row>
    <row r="27" spans="1:9">
      <c r="A27" s="2" t="s">
        <v>714</v>
      </c>
    </row>
    <row r="29" spans="1:9" ht="16.2">
      <c r="A29" s="2" t="s">
        <v>119</v>
      </c>
    </row>
    <row r="30" spans="1:9">
      <c r="A30" s="2" t="s">
        <v>118</v>
      </c>
    </row>
    <row r="31" spans="1:9">
      <c r="A31" s="2"/>
    </row>
    <row r="32" spans="1:9">
      <c r="A32" s="2" t="s">
        <v>715</v>
      </c>
    </row>
    <row r="33" spans="1:10">
      <c r="A33" s="2"/>
    </row>
    <row r="35" spans="1:10">
      <c r="A35" s="1" t="s">
        <v>66</v>
      </c>
    </row>
    <row r="37" spans="1:10">
      <c r="A37" s="2" t="s">
        <v>67</v>
      </c>
    </row>
    <row r="38" spans="1:10">
      <c r="A38" s="2" t="s">
        <v>70</v>
      </c>
    </row>
    <row r="40" spans="1:10">
      <c r="B40" s="2" t="s">
        <v>148</v>
      </c>
      <c r="J40" s="2" t="s">
        <v>149</v>
      </c>
    </row>
    <row r="42" spans="1:10">
      <c r="A42" s="2" t="s">
        <v>95</v>
      </c>
    </row>
    <row r="44" spans="1:10">
      <c r="A44" s="2" t="s">
        <v>71</v>
      </c>
    </row>
    <row r="46" spans="1:10">
      <c r="A46" s="2" t="s">
        <v>73</v>
      </c>
    </row>
    <row r="48" spans="1:10">
      <c r="A48" s="2" t="s">
        <v>74</v>
      </c>
    </row>
    <row r="49" spans="1:1">
      <c r="A49" s="2"/>
    </row>
    <row r="50" spans="1:1">
      <c r="A50" s="2" t="s">
        <v>96</v>
      </c>
    </row>
    <row r="53" spans="1:1">
      <c r="A53" s="1" t="s">
        <v>126</v>
      </c>
    </row>
    <row r="55" spans="1:1" ht="15.6">
      <c r="A55" s="2" t="s">
        <v>150</v>
      </c>
    </row>
    <row r="56" spans="1:1">
      <c r="A56" s="2"/>
    </row>
    <row r="57" spans="1:1" ht="15.6">
      <c r="A57" s="2" t="s">
        <v>184</v>
      </c>
    </row>
    <row r="59" spans="1:1">
      <c r="A59" s="2" t="s">
        <v>185</v>
      </c>
    </row>
    <row r="62" spans="1:1">
      <c r="A62" s="1" t="s">
        <v>117</v>
      </c>
    </row>
    <row r="64" spans="1:1">
      <c r="A64" s="2" t="s">
        <v>112</v>
      </c>
    </row>
    <row r="65" spans="1:14">
      <c r="A65" s="2" t="s">
        <v>113</v>
      </c>
    </row>
    <row r="66" spans="1:14">
      <c r="A66" s="2" t="s">
        <v>114</v>
      </c>
    </row>
    <row r="67" spans="1:14">
      <c r="A67" s="2" t="s">
        <v>116</v>
      </c>
    </row>
    <row r="68" spans="1:14">
      <c r="A68" s="2" t="s">
        <v>115</v>
      </c>
    </row>
    <row r="72" spans="1:14">
      <c r="A72" s="1" t="s">
        <v>267</v>
      </c>
    </row>
    <row r="73" spans="1:14">
      <c r="A73" s="2"/>
    </row>
    <row r="74" spans="1:14">
      <c r="A74" s="10" t="s">
        <v>277</v>
      </c>
      <c r="B74" s="2" t="s">
        <v>278</v>
      </c>
    </row>
    <row r="76" spans="1:14">
      <c r="A76" s="14" t="s">
        <v>283</v>
      </c>
      <c r="B76" s="2" t="s">
        <v>285</v>
      </c>
      <c r="D76" s="2" t="s">
        <v>286</v>
      </c>
    </row>
    <row r="77" spans="1:14">
      <c r="A77" s="2" t="s">
        <v>279</v>
      </c>
      <c r="B77" s="2"/>
      <c r="N77" s="23"/>
    </row>
    <row r="78" spans="1:14">
      <c r="A78" s="2" t="s">
        <v>280</v>
      </c>
      <c r="B78" s="2"/>
    </row>
    <row r="79" spans="1:14">
      <c r="A79" s="2" t="s">
        <v>284</v>
      </c>
      <c r="B79" s="2"/>
    </row>
    <row r="80" spans="1:14">
      <c r="A80" s="2" t="s">
        <v>281</v>
      </c>
      <c r="B80" s="2"/>
    </row>
    <row r="81" spans="1:2">
      <c r="A81" s="26" t="s">
        <v>282</v>
      </c>
      <c r="B81" s="2"/>
    </row>
    <row r="82" spans="1:2">
      <c r="B82" s="2"/>
    </row>
    <row r="83" spans="1:2">
      <c r="A83" s="14" t="s">
        <v>274</v>
      </c>
      <c r="B83" s="2" t="s">
        <v>275</v>
      </c>
    </row>
    <row r="84" spans="1:2">
      <c r="A84" s="10" t="s">
        <v>273</v>
      </c>
      <c r="B84" s="2" t="s">
        <v>276</v>
      </c>
    </row>
    <row r="85" spans="1:2">
      <c r="A85" s="25"/>
    </row>
    <row r="86" spans="1:2" ht="15.6">
      <c r="A86" s="24"/>
    </row>
    <row r="87" spans="1:2">
      <c r="A87" s="25"/>
    </row>
  </sheetData>
  <hyperlinks>
    <hyperlink ref="A83" r:id="rId1"/>
    <hyperlink ref="A84" r:id="rId2"/>
    <hyperlink ref="A74" r:id="rId3"/>
    <hyperlink ref="A76" r:id="rId4"/>
  </hyperlinks>
  <pageMargins left="0.7" right="0.7" top="0.75" bottom="0.75" header="0.3" footer="0.3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>
  <dimension ref="A1:R640"/>
  <sheetViews>
    <sheetView workbookViewId="0">
      <selection activeCell="N44" sqref="N44"/>
    </sheetView>
  </sheetViews>
  <sheetFormatPr defaultRowHeight="14.4"/>
  <sheetData>
    <row r="1" spans="1:9">
      <c r="A1" s="1" t="s">
        <v>0</v>
      </c>
    </row>
    <row r="3" spans="1:9" ht="15.6">
      <c r="A3" s="2" t="s">
        <v>120</v>
      </c>
      <c r="I3" s="2" t="s">
        <v>122</v>
      </c>
    </row>
    <row r="4" spans="1:9">
      <c r="A4" s="2" t="s">
        <v>121</v>
      </c>
      <c r="I4" s="2" t="s">
        <v>147</v>
      </c>
    </row>
    <row r="6" spans="1:9">
      <c r="A6" s="2" t="s">
        <v>242</v>
      </c>
    </row>
    <row r="8" spans="1:9" ht="16.2">
      <c r="A8" s="2" t="s">
        <v>127</v>
      </c>
      <c r="B8" s="2"/>
      <c r="C8" s="16" t="s">
        <v>128</v>
      </c>
      <c r="F8" s="2" t="s">
        <v>442</v>
      </c>
    </row>
    <row r="10" spans="1:9">
      <c r="A10" s="18" t="s">
        <v>334</v>
      </c>
    </row>
    <row r="11" spans="1:9">
      <c r="A11" s="2"/>
    </row>
    <row r="12" spans="1:9">
      <c r="A12" s="2" t="s">
        <v>440</v>
      </c>
    </row>
    <row r="13" spans="1:9">
      <c r="A13" s="2" t="s">
        <v>441</v>
      </c>
    </row>
    <row r="14" spans="1:9">
      <c r="A14" s="2"/>
    </row>
    <row r="15" spans="1:9">
      <c r="A15" s="2" t="s">
        <v>448</v>
      </c>
    </row>
    <row r="16" spans="1:9">
      <c r="A16" s="2" t="s">
        <v>449</v>
      </c>
    </row>
    <row r="17" spans="1:5">
      <c r="A17" s="2" t="s">
        <v>444</v>
      </c>
    </row>
    <row r="18" spans="1:5">
      <c r="A18" s="2" t="s">
        <v>443</v>
      </c>
    </row>
    <row r="19" spans="1:5">
      <c r="A19" s="2"/>
    </row>
    <row r="20" spans="1:5">
      <c r="A20" s="2" t="s">
        <v>450</v>
      </c>
    </row>
    <row r="21" spans="1:5">
      <c r="A21" s="2"/>
    </row>
    <row r="22" spans="1:5">
      <c r="A22" s="2" t="s">
        <v>123</v>
      </c>
    </row>
    <row r="23" spans="1:5">
      <c r="A23" s="18" t="s">
        <v>439</v>
      </c>
    </row>
    <row r="25" spans="1:5">
      <c r="A25" s="2" t="s">
        <v>124</v>
      </c>
    </row>
    <row r="26" spans="1:5" ht="16.2">
      <c r="A26" s="2" t="s">
        <v>125</v>
      </c>
    </row>
    <row r="28" spans="1:5">
      <c r="A28" s="2" t="s">
        <v>129</v>
      </c>
    </row>
    <row r="30" spans="1:5" s="2" customFormat="1">
      <c r="B30" s="2" t="s">
        <v>1</v>
      </c>
      <c r="C30" s="2" t="s">
        <v>2</v>
      </c>
      <c r="D30" s="2" t="s">
        <v>132</v>
      </c>
      <c r="E30" s="2" t="s">
        <v>3</v>
      </c>
    </row>
    <row r="32" spans="1:5">
      <c r="A32" s="2" t="s">
        <v>131</v>
      </c>
    </row>
    <row r="33" spans="1:5">
      <c r="A33" s="2" t="s">
        <v>130</v>
      </c>
    </row>
    <row r="35" spans="1:5">
      <c r="A35" s="2" t="s">
        <v>133</v>
      </c>
    </row>
    <row r="37" spans="1:5">
      <c r="A37" s="2" t="s">
        <v>136</v>
      </c>
    </row>
    <row r="38" spans="1:5" ht="16.2">
      <c r="A38" s="2" t="s">
        <v>137</v>
      </c>
    </row>
    <row r="39" spans="1:5">
      <c r="A39" s="2"/>
    </row>
    <row r="40" spans="1:5">
      <c r="A40" s="2" t="s">
        <v>140</v>
      </c>
    </row>
    <row r="41" spans="1:5">
      <c r="A41" s="2"/>
    </row>
    <row r="42" spans="1:5" ht="16.2">
      <c r="A42" s="2" t="s">
        <v>134</v>
      </c>
      <c r="D42" s="2" t="s">
        <v>396</v>
      </c>
      <c r="E42" s="16" t="s">
        <v>138</v>
      </c>
    </row>
    <row r="43" spans="1:5" ht="16.2">
      <c r="A43" s="2" t="s">
        <v>135</v>
      </c>
      <c r="D43" s="16" t="s">
        <v>395</v>
      </c>
      <c r="E43" s="16" t="s">
        <v>139</v>
      </c>
    </row>
    <row r="44" spans="1:5">
      <c r="A44" s="2"/>
    </row>
    <row r="45" spans="1:5" ht="16.2">
      <c r="A45" s="2" t="s">
        <v>143</v>
      </c>
    </row>
    <row r="47" spans="1:5" ht="16.2">
      <c r="A47" s="2" t="s">
        <v>142</v>
      </c>
    </row>
    <row r="49" spans="1:10">
      <c r="A49" s="2" t="s">
        <v>144</v>
      </c>
    </row>
    <row r="51" spans="1:10" ht="16.2">
      <c r="A51" s="2" t="s">
        <v>145</v>
      </c>
      <c r="E51" s="16" t="s">
        <v>141</v>
      </c>
      <c r="H51" s="16" t="s">
        <v>146</v>
      </c>
    </row>
    <row r="53" spans="1:10">
      <c r="A53" s="2" t="s">
        <v>243</v>
      </c>
    </row>
    <row r="55" spans="1:10">
      <c r="B55" s="3"/>
      <c r="C55" s="2" t="s">
        <v>245</v>
      </c>
      <c r="F55" s="3"/>
      <c r="G55" s="2" t="s">
        <v>159</v>
      </c>
      <c r="J55" s="2" t="s">
        <v>244</v>
      </c>
    </row>
    <row r="56" spans="1:10">
      <c r="B56" s="3"/>
      <c r="C56" t="s">
        <v>4</v>
      </c>
      <c r="F56" s="3"/>
      <c r="G56" t="s">
        <v>4</v>
      </c>
    </row>
    <row r="57" spans="1:10">
      <c r="B57" s="3"/>
      <c r="F57" s="3"/>
    </row>
    <row r="58" spans="1:10">
      <c r="A58" s="2" t="s">
        <v>246</v>
      </c>
      <c r="B58" s="3"/>
      <c r="F58" s="3"/>
    </row>
    <row r="59" spans="1:10">
      <c r="A59" s="2" t="s">
        <v>470</v>
      </c>
      <c r="B59" s="3"/>
      <c r="F59" s="3"/>
    </row>
    <row r="60" spans="1:10">
      <c r="A60" s="2" t="s">
        <v>474</v>
      </c>
      <c r="B60" s="3"/>
      <c r="F60" s="3"/>
    </row>
    <row r="61" spans="1:10">
      <c r="A61" s="2" t="s">
        <v>221</v>
      </c>
      <c r="B61" s="3"/>
      <c r="F61" s="3"/>
    </row>
    <row r="62" spans="1:10">
      <c r="A62" s="2"/>
      <c r="B62" s="3"/>
      <c r="F62" s="3"/>
    </row>
    <row r="63" spans="1:10">
      <c r="A63" s="2" t="s">
        <v>717</v>
      </c>
      <c r="B63" s="3"/>
      <c r="F63" s="3"/>
    </row>
    <row r="65" spans="1:11" ht="16.2">
      <c r="A65" s="2" t="s">
        <v>503</v>
      </c>
      <c r="B65" s="3"/>
      <c r="F65" s="3"/>
      <c r="J65" s="2" t="s">
        <v>469</v>
      </c>
    </row>
    <row r="66" spans="1:11">
      <c r="B66" s="3"/>
      <c r="F66" s="3"/>
    </row>
    <row r="67" spans="1:11">
      <c r="A67" s="2" t="s">
        <v>505</v>
      </c>
      <c r="B67" s="3"/>
      <c r="F67" s="3"/>
      <c r="G67" s="2" t="s">
        <v>506</v>
      </c>
      <c r="H67" s="16" t="s">
        <v>507</v>
      </c>
    </row>
    <row r="68" spans="1:11">
      <c r="B68" s="3"/>
      <c r="F68" s="3"/>
    </row>
    <row r="69" spans="1:11">
      <c r="A69" s="2" t="s">
        <v>509</v>
      </c>
      <c r="B69" s="3"/>
      <c r="F69" s="3"/>
    </row>
    <row r="70" spans="1:11">
      <c r="F70" s="3"/>
    </row>
    <row r="71" spans="1:11">
      <c r="A71" s="2" t="s">
        <v>510</v>
      </c>
      <c r="D71" s="2" t="s">
        <v>508</v>
      </c>
      <c r="F71" s="3"/>
    </row>
    <row r="72" spans="1:11">
      <c r="F72" s="3"/>
    </row>
    <row r="73" spans="1:11">
      <c r="A73" s="3"/>
      <c r="F73" s="3"/>
    </row>
    <row r="74" spans="1:11">
      <c r="A74" s="3" t="s">
        <v>514</v>
      </c>
      <c r="D74" s="2" t="s">
        <v>511</v>
      </c>
      <c r="F74" s="3"/>
    </row>
    <row r="75" spans="1:11">
      <c r="A75" s="3"/>
      <c r="D75" s="2"/>
      <c r="F75" s="3"/>
    </row>
    <row r="76" spans="1:11">
      <c r="A76" s="2" t="s">
        <v>484</v>
      </c>
      <c r="D76" s="2"/>
      <c r="F76" s="3"/>
    </row>
    <row r="77" spans="1:11">
      <c r="F77" s="3"/>
    </row>
    <row r="78" spans="1:11">
      <c r="A78" s="2" t="s">
        <v>467</v>
      </c>
      <c r="B78" s="3"/>
      <c r="F78" s="3"/>
      <c r="G78" s="2" t="s">
        <v>512</v>
      </c>
      <c r="K78" s="2"/>
    </row>
    <row r="79" spans="1:11">
      <c r="F79" s="3"/>
      <c r="J79" s="2"/>
      <c r="K79" s="2"/>
    </row>
    <row r="80" spans="1:11">
      <c r="A80" s="2" t="s">
        <v>475</v>
      </c>
      <c r="B80" s="3"/>
      <c r="F80" s="3"/>
      <c r="J80" s="17"/>
    </row>
    <row r="81" spans="1:10">
      <c r="B81" s="3"/>
      <c r="F81" s="3"/>
      <c r="J81" s="17"/>
    </row>
    <row r="82" spans="1:10">
      <c r="A82" s="2" t="s">
        <v>476</v>
      </c>
      <c r="B82" s="3"/>
      <c r="F82" s="3"/>
      <c r="J82" s="17"/>
    </row>
    <row r="83" spans="1:10">
      <c r="B83" s="3"/>
      <c r="F83" s="3"/>
      <c r="J83" s="17"/>
    </row>
    <row r="84" spans="1:10" ht="16.2">
      <c r="A84" s="2" t="s">
        <v>513</v>
      </c>
      <c r="B84" s="3"/>
      <c r="D84" s="16" t="s">
        <v>504</v>
      </c>
      <c r="F84" s="3"/>
      <c r="J84" s="17"/>
    </row>
    <row r="85" spans="1:10">
      <c r="A85" s="2"/>
      <c r="B85" s="3"/>
      <c r="F85" s="3"/>
    </row>
    <row r="86" spans="1:10">
      <c r="A86" s="3" t="s">
        <v>485</v>
      </c>
      <c r="F86" s="3"/>
      <c r="H86" s="3"/>
      <c r="I86" s="2" t="s">
        <v>466</v>
      </c>
    </row>
    <row r="87" spans="1:10">
      <c r="A87" s="2"/>
      <c r="B87" s="3"/>
      <c r="F87" s="3"/>
      <c r="H87" s="3"/>
      <c r="J87" s="3"/>
    </row>
    <row r="88" spans="1:10">
      <c r="A88" s="2" t="s">
        <v>435</v>
      </c>
      <c r="B88" s="3"/>
      <c r="F88" s="3"/>
      <c r="J88" s="3"/>
    </row>
    <row r="89" spans="1:10" ht="16.2">
      <c r="A89" s="2" t="s">
        <v>438</v>
      </c>
      <c r="B89" s="3"/>
      <c r="F89" s="3"/>
    </row>
    <row r="90" spans="1:10">
      <c r="B90" s="3"/>
      <c r="F90" s="3"/>
      <c r="J90" s="17"/>
    </row>
    <row r="91" spans="1:10" ht="16.2">
      <c r="A91" s="2" t="s">
        <v>486</v>
      </c>
    </row>
    <row r="92" spans="1:10">
      <c r="A92" s="2" t="s">
        <v>189</v>
      </c>
    </row>
    <row r="94" spans="1:10">
      <c r="A94" s="2" t="s">
        <v>753</v>
      </c>
    </row>
    <row r="95" spans="1:10">
      <c r="A95" s="2" t="s">
        <v>5</v>
      </c>
    </row>
    <row r="96" spans="1:10">
      <c r="A96" s="2" t="s">
        <v>487</v>
      </c>
    </row>
    <row r="99" spans="1:1">
      <c r="A99" s="1" t="s">
        <v>186</v>
      </c>
    </row>
    <row r="101" spans="1:1">
      <c r="A101" s="2" t="s">
        <v>194</v>
      </c>
    </row>
    <row r="102" spans="1:1" ht="15.6">
      <c r="A102" s="2" t="s">
        <v>190</v>
      </c>
    </row>
    <row r="103" spans="1:1">
      <c r="A103" s="2" t="s">
        <v>191</v>
      </c>
    </row>
    <row r="105" spans="1:1">
      <c r="A105" s="2" t="s">
        <v>187</v>
      </c>
    </row>
    <row r="107" spans="1:1">
      <c r="A107" s="2" t="s">
        <v>192</v>
      </c>
    </row>
    <row r="109" spans="1:1">
      <c r="A109" s="2" t="s">
        <v>188</v>
      </c>
    </row>
    <row r="111" spans="1:1">
      <c r="A111" s="2" t="s">
        <v>193</v>
      </c>
    </row>
    <row r="113" spans="1:11">
      <c r="A113" s="18" t="s">
        <v>195</v>
      </c>
    </row>
    <row r="114" spans="1:11">
      <c r="A114" s="18"/>
    </row>
    <row r="115" spans="1:11">
      <c r="A115" s="2" t="s">
        <v>719</v>
      </c>
    </row>
    <row r="116" spans="1:11">
      <c r="A116" s="2" t="s">
        <v>720</v>
      </c>
    </row>
    <row r="117" spans="1:11">
      <c r="A117" s="2" t="s">
        <v>721</v>
      </c>
    </row>
    <row r="118" spans="1:11">
      <c r="A118" s="18" t="s">
        <v>722</v>
      </c>
      <c r="B118" s="18"/>
      <c r="C118" s="69"/>
      <c r="D118" s="69"/>
      <c r="E118" s="69"/>
      <c r="F118" s="18"/>
      <c r="G118" s="69"/>
      <c r="H118" s="69"/>
      <c r="I118" s="69"/>
      <c r="J118" s="69"/>
      <c r="K118" s="69"/>
    </row>
    <row r="119" spans="1:11">
      <c r="A119" s="2" t="s">
        <v>718</v>
      </c>
      <c r="B119" s="3"/>
      <c r="F119" s="3"/>
    </row>
    <row r="120" spans="1:11">
      <c r="A120" s="2" t="s">
        <v>716</v>
      </c>
      <c r="B120" s="3"/>
      <c r="F120" s="3"/>
    </row>
    <row r="121" spans="1:11">
      <c r="A121" s="2" t="s">
        <v>740</v>
      </c>
      <c r="B121" s="3"/>
      <c r="F121" s="3"/>
    </row>
    <row r="122" spans="1:11">
      <c r="A122" s="2" t="s">
        <v>741</v>
      </c>
      <c r="B122" s="3"/>
      <c r="F122" s="3"/>
    </row>
    <row r="123" spans="1:11">
      <c r="A123" s="2"/>
      <c r="B123" s="3"/>
      <c r="F123" s="3"/>
    </row>
    <row r="124" spans="1:11">
      <c r="A124" s="2" t="s">
        <v>723</v>
      </c>
    </row>
    <row r="125" spans="1:11">
      <c r="A125" s="2" t="s">
        <v>742</v>
      </c>
    </row>
    <row r="126" spans="1:11">
      <c r="A126" s="2" t="s">
        <v>196</v>
      </c>
    </row>
    <row r="127" spans="1:11">
      <c r="A127" s="2" t="s">
        <v>197</v>
      </c>
    </row>
    <row r="128" spans="1:11">
      <c r="A128" s="2"/>
    </row>
    <row r="129" spans="1:1">
      <c r="A129" s="2"/>
    </row>
    <row r="130" spans="1:1">
      <c r="A130" s="1" t="s">
        <v>228</v>
      </c>
    </row>
    <row r="131" spans="1:1">
      <c r="A131" s="2"/>
    </row>
    <row r="132" spans="1:1">
      <c r="A132" s="2" t="s">
        <v>227</v>
      </c>
    </row>
    <row r="133" spans="1:1">
      <c r="A133" s="2" t="s">
        <v>225</v>
      </c>
    </row>
    <row r="134" spans="1:1">
      <c r="A134" s="2" t="s">
        <v>226</v>
      </c>
    </row>
    <row r="135" spans="1:1">
      <c r="A135" s="2"/>
    </row>
    <row r="136" spans="1:1">
      <c r="A136" s="2" t="s">
        <v>229</v>
      </c>
    </row>
    <row r="137" spans="1:1">
      <c r="A137" s="2" t="s">
        <v>230</v>
      </c>
    </row>
    <row r="138" spans="1:1">
      <c r="A138" s="2" t="s">
        <v>231</v>
      </c>
    </row>
    <row r="139" spans="1:1">
      <c r="A139" s="2" t="s">
        <v>232</v>
      </c>
    </row>
    <row r="140" spans="1:1">
      <c r="A140" s="2"/>
    </row>
    <row r="141" spans="1:1">
      <c r="A141" s="2" t="s">
        <v>240</v>
      </c>
    </row>
    <row r="143" spans="1:1">
      <c r="A143" s="2" t="s">
        <v>247</v>
      </c>
    </row>
    <row r="144" spans="1:1">
      <c r="A144" s="2"/>
    </row>
    <row r="146" spans="1:6">
      <c r="A146" s="1" t="s">
        <v>161</v>
      </c>
      <c r="E146" s="18" t="s">
        <v>494</v>
      </c>
    </row>
    <row r="148" spans="1:6">
      <c r="A148" s="2" t="s">
        <v>162</v>
      </c>
    </row>
    <row r="150" spans="1:6">
      <c r="B150" s="2" t="s">
        <v>160</v>
      </c>
      <c r="F150" s="2" t="s">
        <v>149</v>
      </c>
    </row>
    <row r="151" spans="1:6">
      <c r="B151" s="2"/>
      <c r="F151" s="2"/>
    </row>
    <row r="152" spans="1:6">
      <c r="A152" s="2" t="s">
        <v>152</v>
      </c>
    </row>
    <row r="153" spans="1:6">
      <c r="A153" s="2"/>
    </row>
    <row r="154" spans="1:6">
      <c r="A154" s="2" t="s">
        <v>153</v>
      </c>
    </row>
    <row r="156" spans="1:6">
      <c r="A156" s="2" t="s">
        <v>154</v>
      </c>
    </row>
    <row r="157" spans="1:6">
      <c r="A157" s="2"/>
    </row>
    <row r="158" spans="1:6">
      <c r="A158" s="2" t="s">
        <v>155</v>
      </c>
    </row>
    <row r="160" spans="1:6">
      <c r="A160" s="10" t="s">
        <v>17</v>
      </c>
      <c r="B160" s="2" t="s">
        <v>156</v>
      </c>
    </row>
    <row r="163" spans="1:2">
      <c r="A163" s="1" t="s">
        <v>307</v>
      </c>
    </row>
    <row r="165" spans="1:2">
      <c r="A165" s="2" t="s">
        <v>309</v>
      </c>
    </row>
    <row r="166" spans="1:2">
      <c r="A166" s="2" t="s">
        <v>310</v>
      </c>
    </row>
    <row r="167" spans="1:2">
      <c r="A167" s="2"/>
    </row>
    <row r="168" spans="1:2">
      <c r="A168" s="2" t="s">
        <v>287</v>
      </c>
    </row>
    <row r="169" spans="1:2">
      <c r="A169" s="2" t="s">
        <v>308</v>
      </c>
    </row>
    <row r="172" spans="1:2">
      <c r="A172" s="1" t="s">
        <v>157</v>
      </c>
    </row>
    <row r="174" spans="1:2" ht="16.2">
      <c r="A174" s="10" t="s">
        <v>158</v>
      </c>
      <c r="B174" s="2" t="s">
        <v>182</v>
      </c>
    </row>
    <row r="175" spans="1:2">
      <c r="A175" s="11"/>
      <c r="B175" s="5"/>
    </row>
    <row r="176" spans="1:2">
      <c r="A176" s="11"/>
      <c r="B176" s="5"/>
    </row>
    <row r="177" spans="1:18">
      <c r="A177" s="7" t="s">
        <v>206</v>
      </c>
    </row>
    <row r="178" spans="1:18">
      <c r="A178" s="13"/>
      <c r="B178" s="7"/>
    </row>
    <row r="179" spans="1:18">
      <c r="A179" s="13"/>
      <c r="B179" s="7"/>
    </row>
    <row r="180" spans="1:18">
      <c r="A180" s="13"/>
      <c r="B180" s="7"/>
      <c r="R180" s="22"/>
    </row>
    <row r="181" spans="1:18">
      <c r="A181" s="13"/>
      <c r="B181" s="7"/>
    </row>
    <row r="182" spans="1:18">
      <c r="A182" s="13"/>
      <c r="B182" s="7"/>
    </row>
    <row r="183" spans="1:18">
      <c r="A183" s="13"/>
      <c r="B183" s="7"/>
    </row>
    <row r="184" spans="1:18">
      <c r="A184" s="13"/>
      <c r="B184" s="7"/>
    </row>
    <row r="185" spans="1:18">
      <c r="A185" s="13"/>
      <c r="B185" s="7"/>
    </row>
    <row r="186" spans="1:18">
      <c r="A186" s="13"/>
      <c r="B186" s="7"/>
      <c r="P186" s="20"/>
    </row>
    <row r="187" spans="1:18">
      <c r="A187" s="13"/>
      <c r="B187" s="7"/>
      <c r="P187" s="21"/>
    </row>
    <row r="188" spans="1:18">
      <c r="A188" s="13"/>
      <c r="B188" s="7"/>
      <c r="P188" s="21"/>
    </row>
    <row r="189" spans="1:18">
      <c r="A189" s="13"/>
      <c r="B189" s="7"/>
    </row>
    <row r="190" spans="1:18">
      <c r="A190" s="13"/>
      <c r="B190" s="7"/>
    </row>
    <row r="191" spans="1:18">
      <c r="A191" s="13"/>
      <c r="B191" s="7"/>
      <c r="P191" t="s">
        <v>19</v>
      </c>
    </row>
    <row r="192" spans="1:18">
      <c r="A192" s="13"/>
      <c r="B192" s="7"/>
      <c r="Q192" s="22"/>
    </row>
    <row r="193" spans="1:2">
      <c r="A193" s="10" t="s">
        <v>167</v>
      </c>
      <c r="B193" s="7" t="s">
        <v>209</v>
      </c>
    </row>
    <row r="194" spans="1:2">
      <c r="A194" s="13"/>
      <c r="B194" s="7"/>
    </row>
    <row r="195" spans="1:2">
      <c r="A195" s="2" t="s">
        <v>210</v>
      </c>
      <c r="B195" s="7"/>
    </row>
    <row r="196" spans="1:2">
      <c r="A196" s="2" t="s">
        <v>211</v>
      </c>
      <c r="B196" s="7"/>
    </row>
    <row r="197" spans="1:2">
      <c r="B197" s="7"/>
    </row>
    <row r="198" spans="1:2">
      <c r="A198" s="18" t="s">
        <v>212</v>
      </c>
      <c r="B198" s="7"/>
    </row>
    <row r="199" spans="1:2">
      <c r="A199" s="2"/>
      <c r="B199" s="7"/>
    </row>
    <row r="200" spans="1:2">
      <c r="A200" s="2" t="s">
        <v>208</v>
      </c>
      <c r="B200" s="7"/>
    </row>
    <row r="201" spans="1:2">
      <c r="B201" s="7"/>
    </row>
    <row r="202" spans="1:2">
      <c r="A202" s="2" t="s">
        <v>215</v>
      </c>
      <c r="B202" s="7"/>
    </row>
    <row r="203" spans="1:2">
      <c r="A203" s="2" t="s">
        <v>216</v>
      </c>
      <c r="B203" s="7"/>
    </row>
    <row r="204" spans="1:2">
      <c r="A204" s="2" t="s">
        <v>217</v>
      </c>
      <c r="B204" s="7"/>
    </row>
    <row r="205" spans="1:2">
      <c r="A205" s="2" t="s">
        <v>220</v>
      </c>
      <c r="B205" s="7"/>
    </row>
    <row r="206" spans="1:2">
      <c r="A206" s="2" t="s">
        <v>213</v>
      </c>
      <c r="B206" s="7"/>
    </row>
    <row r="207" spans="1:2">
      <c r="A207" s="13"/>
      <c r="B207" s="7"/>
    </row>
    <row r="208" spans="1:2">
      <c r="A208" s="2" t="s">
        <v>311</v>
      </c>
      <c r="B208" s="7"/>
    </row>
    <row r="209" spans="1:2">
      <c r="A209" s="2" t="s">
        <v>223</v>
      </c>
      <c r="B209" s="7"/>
    </row>
    <row r="210" spans="1:2">
      <c r="A210" s="2" t="s">
        <v>224</v>
      </c>
      <c r="B210" s="5"/>
    </row>
    <row r="211" spans="1:2">
      <c r="A211" s="2" t="s">
        <v>233</v>
      </c>
      <c r="B211" s="5"/>
    </row>
    <row r="212" spans="1:2">
      <c r="B212" s="5"/>
    </row>
    <row r="213" spans="1:2">
      <c r="A213" s="2" t="s">
        <v>218</v>
      </c>
      <c r="B213" s="5"/>
    </row>
    <row r="214" spans="1:2">
      <c r="A214" s="6" t="s">
        <v>214</v>
      </c>
      <c r="B214" s="5"/>
    </row>
    <row r="215" spans="1:2">
      <c r="A215" s="11"/>
      <c r="B215" s="5"/>
    </row>
    <row r="216" spans="1:2">
      <c r="A216" s="11"/>
      <c r="B216" s="5"/>
    </row>
    <row r="217" spans="1:2">
      <c r="A217" s="4" t="s">
        <v>219</v>
      </c>
      <c r="B217" s="5"/>
    </row>
    <row r="218" spans="1:2">
      <c r="A218" s="11"/>
      <c r="B218" s="5"/>
    </row>
    <row r="219" spans="1:2">
      <c r="A219" s="11"/>
      <c r="B219" s="5"/>
    </row>
    <row r="220" spans="1:2">
      <c r="A220" s="11"/>
      <c r="B220" s="5"/>
    </row>
    <row r="221" spans="1:2">
      <c r="A221" s="11"/>
      <c r="B221" s="5"/>
    </row>
    <row r="222" spans="1:2">
      <c r="A222" s="11"/>
      <c r="B222" s="5"/>
    </row>
    <row r="223" spans="1:2">
      <c r="A223" s="11"/>
      <c r="B223" s="5"/>
    </row>
    <row r="224" spans="1:2">
      <c r="A224" s="12"/>
      <c r="B224" s="12"/>
    </row>
    <row r="245" spans="1:17">
      <c r="Q245" s="2"/>
    </row>
    <row r="246" spans="1:17">
      <c r="Q246" s="2"/>
    </row>
    <row r="247" spans="1:17">
      <c r="Q247" s="2"/>
    </row>
    <row r="252" spans="1:17">
      <c r="A252" s="2" t="s">
        <v>222</v>
      </c>
    </row>
    <row r="266" spans="1:1">
      <c r="A266" s="2" t="s">
        <v>207</v>
      </c>
    </row>
    <row r="293" spans="1:2" ht="21">
      <c r="A293" s="27" t="s">
        <v>312</v>
      </c>
    </row>
    <row r="294" spans="1:2" ht="14.4" customHeight="1">
      <c r="A294" s="27"/>
    </row>
    <row r="295" spans="1:2" ht="14.4" customHeight="1">
      <c r="A295" s="27"/>
    </row>
    <row r="296" spans="1:2" ht="14.4" customHeight="1">
      <c r="A296" s="10" t="s">
        <v>324</v>
      </c>
      <c r="B296" s="1" t="s">
        <v>323</v>
      </c>
    </row>
    <row r="316" spans="8:8">
      <c r="H316" s="2" t="s">
        <v>326</v>
      </c>
    </row>
    <row r="317" spans="8:8">
      <c r="H317" s="2" t="s">
        <v>327</v>
      </c>
    </row>
    <row r="318" spans="8:8">
      <c r="H318" s="2"/>
    </row>
    <row r="319" spans="8:8">
      <c r="H319" s="2" t="s">
        <v>328</v>
      </c>
    </row>
    <row r="320" spans="8:8">
      <c r="H320" s="2" t="s">
        <v>329</v>
      </c>
    </row>
    <row r="321" spans="8:8">
      <c r="H321" s="2"/>
    </row>
    <row r="322" spans="8:8">
      <c r="H322" s="2" t="s">
        <v>330</v>
      </c>
    </row>
    <row r="323" spans="8:8">
      <c r="H323" s="2" t="s">
        <v>331</v>
      </c>
    </row>
    <row r="324" spans="8:8">
      <c r="H324" s="2" t="s">
        <v>332</v>
      </c>
    </row>
    <row r="351" spans="1:1">
      <c r="A351" s="2" t="s">
        <v>468</v>
      </c>
    </row>
    <row r="399" spans="1:3">
      <c r="A399" s="1" t="s">
        <v>456</v>
      </c>
      <c r="C399" s="2" t="s">
        <v>462</v>
      </c>
    </row>
    <row r="401" spans="1:1" ht="16.2">
      <c r="A401" s="2" t="s">
        <v>457</v>
      </c>
    </row>
    <row r="402" spans="1:1">
      <c r="A402" s="2"/>
    </row>
    <row r="403" spans="1:1" ht="16.2">
      <c r="A403" s="2" t="s">
        <v>458</v>
      </c>
    </row>
    <row r="404" spans="1:1">
      <c r="A404" s="2"/>
    </row>
    <row r="405" spans="1:1" ht="16.2">
      <c r="A405" s="2" t="s">
        <v>459</v>
      </c>
    </row>
    <row r="406" spans="1:1">
      <c r="A406" s="2" t="s">
        <v>460</v>
      </c>
    </row>
    <row r="408" spans="1:1" ht="16.8">
      <c r="A408" s="2" t="s">
        <v>464</v>
      </c>
    </row>
    <row r="410" spans="1:1">
      <c r="A410" s="2" t="s">
        <v>461</v>
      </c>
    </row>
    <row r="412" spans="1:1" ht="16.2">
      <c r="A412" s="2" t="s">
        <v>463</v>
      </c>
    </row>
    <row r="630" spans="1:2">
      <c r="A630" s="1" t="s">
        <v>267</v>
      </c>
    </row>
    <row r="632" spans="1:2">
      <c r="A632" s="10" t="s">
        <v>11</v>
      </c>
      <c r="B632" s="2" t="s">
        <v>265</v>
      </c>
    </row>
    <row r="633" spans="1:2">
      <c r="A633" s="14" t="s">
        <v>12</v>
      </c>
      <c r="B633" s="2" t="s">
        <v>257</v>
      </c>
    </row>
    <row r="634" spans="1:2">
      <c r="A634" s="10" t="s">
        <v>15</v>
      </c>
      <c r="B634" s="2" t="s">
        <v>261</v>
      </c>
    </row>
    <row r="635" spans="1:2">
      <c r="A635" s="14" t="s">
        <v>14</v>
      </c>
      <c r="B635" s="2" t="s">
        <v>260</v>
      </c>
    </row>
    <row r="636" spans="1:2">
      <c r="A636" s="10" t="s">
        <v>10</v>
      </c>
      <c r="B636" s="2" t="s">
        <v>259</v>
      </c>
    </row>
    <row r="637" spans="1:2">
      <c r="A637" s="14" t="s">
        <v>13</v>
      </c>
      <c r="B637" s="2" t="s">
        <v>258</v>
      </c>
    </row>
    <row r="638" spans="1:2">
      <c r="A638" s="10" t="s">
        <v>17</v>
      </c>
      <c r="B638" s="2" t="s">
        <v>266</v>
      </c>
    </row>
    <row r="639" spans="1:2">
      <c r="A639" s="14" t="s">
        <v>263</v>
      </c>
      <c r="B639" s="2" t="s">
        <v>264</v>
      </c>
    </row>
    <row r="640" spans="1:2">
      <c r="A640" s="10" t="s">
        <v>16</v>
      </c>
      <c r="B640" s="2" t="s">
        <v>262</v>
      </c>
    </row>
  </sheetData>
  <hyperlinks>
    <hyperlink ref="A174" r:id="rId1"/>
    <hyperlink ref="A160" r:id="rId2"/>
    <hyperlink ref="A193" r:id="rId3" location="c1"/>
    <hyperlink ref="A633" r:id="rId4"/>
    <hyperlink ref="A632" r:id="rId5"/>
    <hyperlink ref="A638" r:id="rId6"/>
    <hyperlink ref="A634" r:id="rId7"/>
    <hyperlink ref="A636" r:id="rId8"/>
    <hyperlink ref="A637" r:id="rId9"/>
    <hyperlink ref="A640" r:id="rId10"/>
    <hyperlink ref="A635" r:id="rId11"/>
    <hyperlink ref="A639" r:id="rId12"/>
    <hyperlink ref="A296" r:id="rId13" location="c2"/>
  </hyperlinks>
  <pageMargins left="0.7" right="0.7" top="0.75" bottom="0.75" header="0.3" footer="0.3"/>
  <drawing r:id="rId14"/>
</worksheet>
</file>

<file path=xl/worksheets/sheet4.xml><?xml version="1.0" encoding="utf-8"?>
<worksheet xmlns="http://schemas.openxmlformats.org/spreadsheetml/2006/main" xmlns:r="http://schemas.openxmlformats.org/officeDocument/2006/relationships">
  <dimension ref="A1:Z1087"/>
  <sheetViews>
    <sheetView workbookViewId="0">
      <selection activeCell="O176" sqref="O176"/>
    </sheetView>
  </sheetViews>
  <sheetFormatPr defaultRowHeight="14.4"/>
  <cols>
    <col min="4" max="4" width="12" bestFit="1" customWidth="1"/>
  </cols>
  <sheetData>
    <row r="1" spans="1:15">
      <c r="A1" s="1" t="s">
        <v>205</v>
      </c>
      <c r="K1" t="s">
        <v>472</v>
      </c>
    </row>
    <row r="2" spans="1:15">
      <c r="A2" s="1"/>
      <c r="K2" t="s">
        <v>473</v>
      </c>
    </row>
    <row r="3" spans="1:15">
      <c r="A3" s="2" t="s">
        <v>465</v>
      </c>
    </row>
    <row r="4" spans="1:15">
      <c r="A4" s="1"/>
      <c r="J4" s="2" t="s">
        <v>477</v>
      </c>
    </row>
    <row r="5" spans="1:15">
      <c r="A5" s="1"/>
    </row>
    <row r="6" spans="1:15">
      <c r="A6" s="1"/>
      <c r="J6" s="2" t="s">
        <v>544</v>
      </c>
    </row>
    <row r="7" spans="1:15">
      <c r="A7" s="1"/>
    </row>
    <row r="8" spans="1:15">
      <c r="A8" s="1"/>
      <c r="J8" s="2" t="s">
        <v>478</v>
      </c>
    </row>
    <row r="9" spans="1:15">
      <c r="A9" s="1"/>
      <c r="J9" s="3"/>
      <c r="O9" s="3"/>
    </row>
    <row r="10" spans="1:15" ht="16.2">
      <c r="A10" s="1"/>
      <c r="J10" s="3" t="s">
        <v>543</v>
      </c>
      <c r="K10" s="3"/>
      <c r="O10" s="3"/>
    </row>
    <row r="11" spans="1:15">
      <c r="A11" s="1"/>
      <c r="J11" s="3"/>
      <c r="O11" s="3"/>
    </row>
    <row r="12" spans="1:15">
      <c r="A12" s="1"/>
      <c r="J12" s="2" t="s">
        <v>690</v>
      </c>
    </row>
    <row r="13" spans="1:15">
      <c r="A13" s="1"/>
    </row>
    <row r="14" spans="1:15">
      <c r="A14" s="1"/>
      <c r="J14" s="2" t="s">
        <v>495</v>
      </c>
    </row>
    <row r="15" spans="1:15">
      <c r="A15" s="1"/>
      <c r="J15" s="2" t="s">
        <v>496</v>
      </c>
    </row>
    <row r="16" spans="1:15">
      <c r="A16" s="1"/>
      <c r="J16" s="2" t="s">
        <v>497</v>
      </c>
    </row>
    <row r="17" spans="1:12">
      <c r="A17" s="1"/>
      <c r="J17" s="2" t="s">
        <v>498</v>
      </c>
    </row>
    <row r="18" spans="1:12">
      <c r="A18" s="1"/>
      <c r="J18" s="2"/>
      <c r="K18" s="3"/>
    </row>
    <row r="19" spans="1:12">
      <c r="A19" s="1"/>
      <c r="J19" s="2" t="s">
        <v>499</v>
      </c>
      <c r="K19" s="3"/>
      <c r="L19" s="16"/>
    </row>
    <row r="20" spans="1:12">
      <c r="A20" s="1"/>
      <c r="J20" s="2" t="s">
        <v>500</v>
      </c>
      <c r="K20" s="3"/>
    </row>
    <row r="21" spans="1:12">
      <c r="A21" s="1"/>
      <c r="J21" s="2" t="s">
        <v>501</v>
      </c>
    </row>
    <row r="22" spans="1:12">
      <c r="A22" s="1"/>
    </row>
    <row r="23" spans="1:12">
      <c r="A23" s="1"/>
      <c r="J23" s="2" t="s">
        <v>580</v>
      </c>
    </row>
    <row r="24" spans="1:12">
      <c r="A24" s="1"/>
      <c r="J24" s="2" t="s">
        <v>579</v>
      </c>
    </row>
    <row r="25" spans="1:12">
      <c r="A25" s="1"/>
    </row>
    <row r="26" spans="1:12">
      <c r="A26" s="1" t="s">
        <v>471</v>
      </c>
      <c r="C26" s="18" t="s">
        <v>563</v>
      </c>
    </row>
    <row r="27" spans="1:12">
      <c r="A27" s="1"/>
    </row>
    <row r="28" spans="1:12">
      <c r="A28" s="2" t="s">
        <v>545</v>
      </c>
    </row>
    <row r="29" spans="1:12">
      <c r="A29" s="2" t="s">
        <v>488</v>
      </c>
    </row>
    <row r="30" spans="1:12">
      <c r="A30" s="2" t="s">
        <v>479</v>
      </c>
    </row>
    <row r="31" spans="1:12">
      <c r="A31" s="2" t="s">
        <v>480</v>
      </c>
    </row>
    <row r="32" spans="1:12">
      <c r="A32" s="2"/>
    </row>
    <row r="33" spans="1:2" ht="16.2">
      <c r="A33" s="2" t="s">
        <v>481</v>
      </c>
    </row>
    <row r="34" spans="1:2">
      <c r="A34" s="2"/>
    </row>
    <row r="35" spans="1:2">
      <c r="A35" s="2" t="s">
        <v>489</v>
      </c>
    </row>
    <row r="36" spans="1:2">
      <c r="A36" s="2"/>
    </row>
    <row r="37" spans="1:2">
      <c r="A37" s="2" t="s">
        <v>559</v>
      </c>
    </row>
    <row r="38" spans="1:2">
      <c r="A38" s="2"/>
    </row>
    <row r="39" spans="1:2">
      <c r="A39" s="2"/>
      <c r="B39" s="2" t="s">
        <v>560</v>
      </c>
    </row>
    <row r="40" spans="1:2">
      <c r="A40" s="2"/>
    </row>
    <row r="41" spans="1:2">
      <c r="A41" s="2" t="s">
        <v>482</v>
      </c>
    </row>
    <row r="42" spans="1:2" ht="16.2">
      <c r="A42" s="2" t="s">
        <v>490</v>
      </c>
    </row>
    <row r="43" spans="1:2">
      <c r="A43" s="2" t="s">
        <v>483</v>
      </c>
    </row>
    <row r="44" spans="1:2">
      <c r="A44" s="2" t="s">
        <v>491</v>
      </c>
    </row>
    <row r="45" spans="1:2">
      <c r="A45" s="2"/>
    </row>
    <row r="46" spans="1:2">
      <c r="A46" s="2" t="s">
        <v>493</v>
      </c>
    </row>
    <row r="47" spans="1:2">
      <c r="A47" s="2" t="s">
        <v>492</v>
      </c>
    </row>
    <row r="48" spans="1:2">
      <c r="A48" s="2"/>
    </row>
    <row r="49" spans="1:6">
      <c r="A49" s="2"/>
    </row>
    <row r="50" spans="1:6">
      <c r="A50" s="1" t="s">
        <v>502</v>
      </c>
    </row>
    <row r="51" spans="1:6">
      <c r="A51" s="1"/>
    </row>
    <row r="52" spans="1:6">
      <c r="A52" s="2" t="s">
        <v>515</v>
      </c>
    </row>
    <row r="53" spans="1:6">
      <c r="A53" s="2" t="s">
        <v>608</v>
      </c>
    </row>
    <row r="54" spans="1:6">
      <c r="A54" s="1"/>
    </row>
    <row r="55" spans="1:6">
      <c r="A55" s="2" t="s">
        <v>602</v>
      </c>
    </row>
    <row r="56" spans="1:6">
      <c r="A56" s="2" t="s">
        <v>235</v>
      </c>
    </row>
    <row r="57" spans="1:6">
      <c r="A57" s="2" t="s">
        <v>603</v>
      </c>
      <c r="B57" s="2"/>
      <c r="F57" s="2"/>
    </row>
    <row r="58" spans="1:6">
      <c r="A58" s="2" t="s">
        <v>236</v>
      </c>
      <c r="B58" s="2"/>
      <c r="F58" s="2"/>
    </row>
    <row r="59" spans="1:6">
      <c r="A59" s="2" t="s">
        <v>234</v>
      </c>
      <c r="B59" s="2"/>
      <c r="F59" s="2"/>
    </row>
    <row r="60" spans="1:6">
      <c r="A60" s="2"/>
      <c r="B60" s="2"/>
      <c r="F60" s="2"/>
    </row>
    <row r="61" spans="1:6">
      <c r="A61" s="2" t="s">
        <v>237</v>
      </c>
    </row>
    <row r="62" spans="1:6">
      <c r="A62" s="2" t="s">
        <v>203</v>
      </c>
    </row>
    <row r="63" spans="1:6">
      <c r="A63" s="2" t="s">
        <v>238</v>
      </c>
    </row>
    <row r="64" spans="1:6">
      <c r="A64" s="2"/>
    </row>
    <row r="65" spans="1:13">
      <c r="A65" s="2" t="s">
        <v>605</v>
      </c>
    </row>
    <row r="66" spans="1:13">
      <c r="A66" s="2"/>
    </row>
    <row r="67" spans="1:13">
      <c r="A67" s="10" t="s">
        <v>163</v>
      </c>
      <c r="B67" s="2" t="s">
        <v>606</v>
      </c>
    </row>
    <row r="68" spans="1:13">
      <c r="A68" s="11"/>
      <c r="B68" s="18" t="s">
        <v>365</v>
      </c>
      <c r="M68" s="2"/>
    </row>
    <row r="69" spans="1:13">
      <c r="A69" s="11"/>
      <c r="B69" s="2" t="s">
        <v>204</v>
      </c>
    </row>
    <row r="71" spans="1:13">
      <c r="A71" s="2" t="s">
        <v>378</v>
      </c>
    </row>
    <row r="72" spans="1:13">
      <c r="A72" s="2" t="s">
        <v>379</v>
      </c>
    </row>
    <row r="73" spans="1:13">
      <c r="A73" s="2"/>
    </row>
    <row r="74" spans="1:13">
      <c r="A74" s="2" t="s">
        <v>610</v>
      </c>
    </row>
    <row r="75" spans="1:13">
      <c r="A75" s="2" t="s">
        <v>239</v>
      </c>
    </row>
    <row r="76" spans="1:13">
      <c r="A76" s="2"/>
    </row>
    <row r="77" spans="1:13">
      <c r="A77" s="2"/>
    </row>
    <row r="78" spans="1:13">
      <c r="A78" s="59" t="s">
        <v>609</v>
      </c>
    </row>
    <row r="79" spans="1:13">
      <c r="A79" s="57"/>
    </row>
    <row r="80" spans="1:13">
      <c r="A80" s="57" t="s">
        <v>611</v>
      </c>
    </row>
    <row r="81" spans="1:8">
      <c r="A81" s="57" t="s">
        <v>612</v>
      </c>
    </row>
    <row r="82" spans="1:8">
      <c r="A82" s="2"/>
    </row>
    <row r="83" spans="1:8">
      <c r="A83" s="10" t="s">
        <v>384</v>
      </c>
      <c r="B83" s="2" t="s">
        <v>385</v>
      </c>
      <c r="E83" s="2" t="s">
        <v>386</v>
      </c>
      <c r="H83" s="2"/>
    </row>
    <row r="84" spans="1:8">
      <c r="A84" s="14" t="s">
        <v>392</v>
      </c>
      <c r="B84" s="2" t="s">
        <v>613</v>
      </c>
      <c r="E84" s="2" t="s">
        <v>614</v>
      </c>
    </row>
    <row r="86" spans="1:8">
      <c r="A86" s="2"/>
      <c r="B86" s="2"/>
      <c r="F86" s="2"/>
    </row>
    <row r="87" spans="1:8">
      <c r="A87" s="1" t="s">
        <v>615</v>
      </c>
      <c r="B87" s="2"/>
      <c r="F87" s="18" t="s">
        <v>562</v>
      </c>
    </row>
    <row r="88" spans="1:8">
      <c r="A88" s="2"/>
      <c r="B88" s="2"/>
      <c r="F88" s="2"/>
    </row>
    <row r="89" spans="1:8">
      <c r="A89" s="58" t="s">
        <v>601</v>
      </c>
      <c r="B89" s="2" t="s">
        <v>607</v>
      </c>
      <c r="F89" s="2"/>
    </row>
    <row r="90" spans="1:8">
      <c r="B90" s="2" t="s">
        <v>619</v>
      </c>
      <c r="F90" s="2"/>
    </row>
    <row r="91" spans="1:8">
      <c r="F91" s="2"/>
    </row>
    <row r="92" spans="1:8">
      <c r="A92" s="2" t="s">
        <v>377</v>
      </c>
    </row>
    <row r="93" spans="1:8">
      <c r="A93" s="2" t="s">
        <v>604</v>
      </c>
    </row>
    <row r="94" spans="1:8">
      <c r="A94" s="2" t="s">
        <v>516</v>
      </c>
    </row>
    <row r="95" spans="1:8">
      <c r="A95" s="2" t="s">
        <v>376</v>
      </c>
    </row>
    <row r="96" spans="1:8">
      <c r="A96" s="2" t="s">
        <v>517</v>
      </c>
    </row>
    <row r="97" spans="1:14">
      <c r="A97" s="2" t="s">
        <v>518</v>
      </c>
    </row>
    <row r="98" spans="1:14">
      <c r="A98" s="2" t="s">
        <v>526</v>
      </c>
    </row>
    <row r="99" spans="1:14">
      <c r="A99" s="2"/>
    </row>
    <row r="100" spans="1:14">
      <c r="A100" s="2"/>
      <c r="E100" s="2"/>
      <c r="F100" s="2"/>
      <c r="G100" s="2"/>
      <c r="H100" s="2" t="s">
        <v>519</v>
      </c>
      <c r="I100" s="2"/>
      <c r="J100" s="2"/>
      <c r="K100" s="2" t="s">
        <v>520</v>
      </c>
      <c r="L100" s="2"/>
      <c r="M100" s="2"/>
      <c r="N100" s="2" t="s">
        <v>521</v>
      </c>
    </row>
    <row r="101" spans="1:14">
      <c r="A101" s="2"/>
      <c r="E101" s="2"/>
      <c r="F101" s="2"/>
      <c r="G101" s="2"/>
      <c r="H101" s="2"/>
      <c r="I101" s="2"/>
      <c r="J101" s="30" t="s">
        <v>519</v>
      </c>
      <c r="K101" s="2"/>
      <c r="L101" s="2" t="s">
        <v>521</v>
      </c>
      <c r="M101" s="2"/>
      <c r="N101" s="2"/>
    </row>
    <row r="102" spans="1:14" ht="16.2">
      <c r="A102" s="2"/>
      <c r="E102" s="2" t="s">
        <v>524</v>
      </c>
      <c r="F102" s="2" t="s">
        <v>522</v>
      </c>
      <c r="G102" s="2"/>
      <c r="H102" s="2" t="s">
        <v>530</v>
      </c>
      <c r="I102" s="2"/>
      <c r="J102" s="2" t="s">
        <v>535</v>
      </c>
      <c r="K102" s="2"/>
      <c r="L102" s="2" t="s">
        <v>537</v>
      </c>
      <c r="M102" s="2"/>
      <c r="N102" s="2" t="s">
        <v>531</v>
      </c>
    </row>
    <row r="103" spans="1:14" ht="16.2">
      <c r="A103" s="2"/>
      <c r="E103" s="2"/>
      <c r="F103" s="2" t="s">
        <v>523</v>
      </c>
      <c r="G103" s="2"/>
      <c r="H103" s="2" t="s">
        <v>532</v>
      </c>
      <c r="I103" s="2"/>
      <c r="J103" s="2" t="s">
        <v>536</v>
      </c>
      <c r="K103" s="2"/>
      <c r="L103" s="2" t="s">
        <v>599</v>
      </c>
      <c r="M103" s="2"/>
      <c r="N103" s="2" t="s">
        <v>533</v>
      </c>
    </row>
    <row r="104" spans="1:14">
      <c r="A104" s="2"/>
      <c r="E104" s="2"/>
      <c r="F104" s="2" t="s">
        <v>527</v>
      </c>
      <c r="G104" s="2"/>
      <c r="H104" s="2" t="s">
        <v>534</v>
      </c>
      <c r="I104" s="29" t="s">
        <v>528</v>
      </c>
      <c r="J104" s="2" t="s">
        <v>598</v>
      </c>
      <c r="K104" s="2"/>
      <c r="L104" s="2"/>
      <c r="N104" s="2"/>
    </row>
    <row r="105" spans="1:14" ht="16.2">
      <c r="A105" s="2"/>
      <c r="F105" s="2" t="s">
        <v>546</v>
      </c>
      <c r="H105" s="2" t="s">
        <v>556</v>
      </c>
      <c r="J105" s="2" t="s">
        <v>547</v>
      </c>
      <c r="M105" s="2" t="s">
        <v>529</v>
      </c>
    </row>
    <row r="106" spans="1:14">
      <c r="A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ht="16.2">
      <c r="A107" s="2"/>
      <c r="E107" s="2" t="s">
        <v>525</v>
      </c>
      <c r="F107" s="2" t="s">
        <v>522</v>
      </c>
      <c r="G107" s="2"/>
      <c r="H107" s="2" t="s">
        <v>530</v>
      </c>
      <c r="I107" s="2"/>
      <c r="J107" s="2" t="s">
        <v>538</v>
      </c>
      <c r="K107" s="2"/>
      <c r="L107" s="2" t="s">
        <v>539</v>
      </c>
      <c r="M107" s="2"/>
      <c r="N107" s="2" t="s">
        <v>531</v>
      </c>
    </row>
    <row r="108" spans="1:14" ht="16.2">
      <c r="A108" s="2"/>
      <c r="E108" s="2"/>
      <c r="F108" s="2" t="s">
        <v>523</v>
      </c>
      <c r="G108" s="2"/>
      <c r="H108" s="2" t="s">
        <v>532</v>
      </c>
      <c r="I108" s="2"/>
      <c r="J108" s="2" t="s">
        <v>541</v>
      </c>
      <c r="K108" s="2"/>
      <c r="L108" s="2" t="s">
        <v>540</v>
      </c>
      <c r="M108" s="2"/>
      <c r="N108" s="2" t="s">
        <v>533</v>
      </c>
    </row>
    <row r="109" spans="1:14">
      <c r="A109" s="2"/>
      <c r="E109" s="2"/>
      <c r="F109" s="2" t="s">
        <v>527</v>
      </c>
      <c r="G109" s="2"/>
      <c r="H109" s="2" t="s">
        <v>534</v>
      </c>
      <c r="I109" s="29" t="s">
        <v>528</v>
      </c>
      <c r="J109" s="2" t="s">
        <v>542</v>
      </c>
      <c r="K109" s="2"/>
      <c r="L109" s="2"/>
      <c r="N109" s="2"/>
    </row>
    <row r="110" spans="1:14" ht="16.2">
      <c r="A110" s="2"/>
      <c r="F110" s="2" t="s">
        <v>546</v>
      </c>
      <c r="H110" s="2" t="s">
        <v>548</v>
      </c>
      <c r="J110" s="2" t="s">
        <v>549</v>
      </c>
      <c r="M110" s="2" t="s">
        <v>529</v>
      </c>
    </row>
    <row r="111" spans="1:14">
      <c r="A111" s="2"/>
    </row>
    <row r="112" spans="1:14" ht="16.2">
      <c r="A112" s="2"/>
      <c r="F112" s="2" t="s">
        <v>673</v>
      </c>
    </row>
    <row r="113" spans="1:15">
      <c r="A113" s="2"/>
      <c r="F113" s="2" t="s">
        <v>550</v>
      </c>
    </row>
    <row r="114" spans="1:15">
      <c r="A114" s="2"/>
    </row>
    <row r="115" spans="1:15">
      <c r="A115" s="2"/>
      <c r="E115" s="2" t="s">
        <v>554</v>
      </c>
    </row>
    <row r="116" spans="1:15">
      <c r="A116" s="2"/>
      <c r="E116" s="2" t="s">
        <v>561</v>
      </c>
    </row>
    <row r="117" spans="1:15">
      <c r="A117" s="2"/>
      <c r="F117" s="2"/>
    </row>
    <row r="118" spans="1:15" ht="15" thickBot="1">
      <c r="A118" s="2" t="s">
        <v>551</v>
      </c>
      <c r="F118" s="2"/>
    </row>
    <row r="119" spans="1:15" ht="15" thickBot="1">
      <c r="A119" s="2"/>
      <c r="F119" s="2"/>
      <c r="G119" s="42" t="s">
        <v>574</v>
      </c>
      <c r="H119" s="42" t="s">
        <v>584</v>
      </c>
      <c r="I119" s="43" t="s">
        <v>585</v>
      </c>
      <c r="J119" s="56" t="s">
        <v>594</v>
      </c>
      <c r="K119" s="34"/>
      <c r="M119" s="2" t="s">
        <v>586</v>
      </c>
    </row>
    <row r="120" spans="1:15">
      <c r="A120" s="2"/>
      <c r="F120" s="2"/>
      <c r="G120" s="44">
        <f t="shared" ref="G120:G139" si="0">P533</f>
        <v>1</v>
      </c>
      <c r="H120" s="45">
        <f t="shared" ref="H120:H139" si="1">Q533</f>
        <v>1.520644237771781</v>
      </c>
      <c r="I120" s="54" t="str">
        <f t="shared" ref="I120:I139" si="2">R533</f>
        <v/>
      </c>
      <c r="J120" s="48">
        <f>$G120*PI()*0.5/H120</f>
        <v>1.0329808167994665</v>
      </c>
      <c r="K120" s="49"/>
    </row>
    <row r="121" spans="1:15" ht="15" thickBot="1">
      <c r="A121" s="2"/>
      <c r="F121" s="2"/>
      <c r="G121" s="44">
        <f t="shared" si="0"/>
        <v>2</v>
      </c>
      <c r="H121" s="45" t="str">
        <f t="shared" si="1"/>
        <v/>
      </c>
      <c r="I121" s="54">
        <f t="shared" si="2"/>
        <v>3.0065592138539041</v>
      </c>
      <c r="J121" s="50"/>
      <c r="K121" s="51">
        <f>$G121*PI()*0.5/I121</f>
        <v>1.0449129487001849</v>
      </c>
      <c r="M121" s="60" t="s">
        <v>658</v>
      </c>
      <c r="N121" s="29">
        <v>400</v>
      </c>
      <c r="O121" s="2" t="s">
        <v>595</v>
      </c>
    </row>
    <row r="122" spans="1:15">
      <c r="A122" s="2"/>
      <c r="F122" s="2"/>
      <c r="G122" s="44">
        <f t="shared" si="0"/>
        <v>3</v>
      </c>
      <c r="H122" s="45">
        <f t="shared" si="1"/>
        <v>4.497696030384005</v>
      </c>
      <c r="I122" s="54" t="str">
        <f t="shared" si="2"/>
        <v/>
      </c>
      <c r="J122" s="48">
        <f>$G122*PI()*0.5/H122</f>
        <v>1.0477339839220647</v>
      </c>
      <c r="K122" s="51"/>
    </row>
    <row r="123" spans="1:15" ht="15" thickBot="1">
      <c r="A123" s="2"/>
      <c r="F123" s="2"/>
      <c r="G123" s="44">
        <f t="shared" si="0"/>
        <v>4</v>
      </c>
      <c r="H123" s="45" t="str">
        <f t="shared" si="1"/>
        <v/>
      </c>
      <c r="I123" s="54">
        <f t="shared" si="2"/>
        <v>5.9887266159039942</v>
      </c>
      <c r="J123" s="50"/>
      <c r="K123" s="51">
        <f>$G123*PI()*0.5/I123</f>
        <v>1.0491688317335459</v>
      </c>
      <c r="M123" s="2" t="s">
        <v>596</v>
      </c>
    </row>
    <row r="124" spans="1:15">
      <c r="A124" s="2"/>
      <c r="F124" s="2"/>
      <c r="G124" s="44">
        <f t="shared" si="0"/>
        <v>5</v>
      </c>
      <c r="H124" s="45">
        <f t="shared" si="1"/>
        <v>7.4782491013841792</v>
      </c>
      <c r="I124" s="54" t="str">
        <f t="shared" si="2"/>
        <v/>
      </c>
      <c r="J124" s="48">
        <f>$G124*PI()*0.5/H124</f>
        <v>1.050243382842216</v>
      </c>
      <c r="K124" s="51"/>
      <c r="M124" s="2" t="s">
        <v>597</v>
      </c>
    </row>
    <row r="125" spans="1:15" ht="15" thickBot="1">
      <c r="A125" s="2"/>
      <c r="F125" s="2"/>
      <c r="G125" s="44">
        <f t="shared" si="0"/>
        <v>6</v>
      </c>
      <c r="H125" s="45" t="str">
        <f t="shared" si="1"/>
        <v/>
      </c>
      <c r="I125" s="54">
        <f t="shared" si="2"/>
        <v>8.9653846705656601</v>
      </c>
      <c r="J125" s="50"/>
      <c r="K125" s="51">
        <f>$G125*PI()*0.5/I125</f>
        <v>1.0512407785147198</v>
      </c>
      <c r="M125" s="2"/>
    </row>
    <row r="126" spans="1:15">
      <c r="A126" s="2"/>
      <c r="F126" s="2"/>
      <c r="G126" s="44">
        <f t="shared" si="0"/>
        <v>7</v>
      </c>
      <c r="H126" s="45">
        <f t="shared" si="1"/>
        <v>10.449284420915626</v>
      </c>
      <c r="I126" s="54" t="str">
        <f t="shared" si="2"/>
        <v/>
      </c>
      <c r="J126" s="48">
        <f>$G126*PI()*0.5/H126</f>
        <v>1.0522801222211138</v>
      </c>
      <c r="K126" s="51"/>
      <c r="M126" s="2" t="s">
        <v>575</v>
      </c>
    </row>
    <row r="127" spans="1:15" ht="15" thickBot="1">
      <c r="A127" s="2"/>
      <c r="F127" s="2"/>
      <c r="G127" s="44">
        <f t="shared" si="0"/>
        <v>8</v>
      </c>
      <c r="H127" s="45" t="str">
        <f t="shared" si="1"/>
        <v/>
      </c>
      <c r="I127" s="54">
        <f t="shared" si="2"/>
        <v>11.928930479612941</v>
      </c>
      <c r="J127" s="50"/>
      <c r="K127" s="51">
        <f>$G127*PI()*0.5/I127</f>
        <v>1.0534364866855117</v>
      </c>
      <c r="M127" s="2" t="s">
        <v>576</v>
      </c>
    </row>
    <row r="128" spans="1:15">
      <c r="A128" s="2"/>
      <c r="F128" s="2"/>
      <c r="G128" s="44">
        <f t="shared" si="0"/>
        <v>9</v>
      </c>
      <c r="H128" s="45">
        <f t="shared" si="1"/>
        <v>13.402925267817173</v>
      </c>
      <c r="I128" s="54" t="str">
        <f t="shared" si="2"/>
        <v/>
      </c>
      <c r="J128" s="48">
        <f>$G128*PI()*0.5/H128</f>
        <v>1.054782195577852</v>
      </c>
      <c r="K128" s="51"/>
    </row>
    <row r="129" spans="1:13" ht="15" thickBot="1">
      <c r="A129" s="2"/>
      <c r="F129" s="2"/>
      <c r="G129" s="44">
        <f t="shared" si="0"/>
        <v>10</v>
      </c>
      <c r="H129" s="45" t="str">
        <f t="shared" si="1"/>
        <v/>
      </c>
      <c r="I129" s="54">
        <f t="shared" si="2"/>
        <v>14.869105644574518</v>
      </c>
      <c r="J129" s="50"/>
      <c r="K129" s="51">
        <f>$G129*PI()*0.5/I129</f>
        <v>1.0564161452225966</v>
      </c>
      <c r="M129" s="2" t="s">
        <v>577</v>
      </c>
    </row>
    <row r="130" spans="1:13">
      <c r="A130" s="2"/>
      <c r="F130" s="2"/>
      <c r="G130" s="44">
        <f t="shared" si="0"/>
        <v>11</v>
      </c>
      <c r="H130" s="45">
        <f t="shared" si="1"/>
        <v>16.323615317507056</v>
      </c>
      <c r="I130" s="54" t="str">
        <f t="shared" si="2"/>
        <v/>
      </c>
      <c r="J130" s="48">
        <f>$G130*PI()*0.5/H130</f>
        <v>1.0585130351737959</v>
      </c>
      <c r="K130" s="51"/>
      <c r="M130" s="2" t="s">
        <v>578</v>
      </c>
    </row>
    <row r="131" spans="1:13" ht="15" thickBot="1">
      <c r="A131" s="2"/>
      <c r="F131" s="2"/>
      <c r="G131" s="44">
        <f t="shared" si="0"/>
        <v>12</v>
      </c>
      <c r="H131" s="45" t="str">
        <f t="shared" si="1"/>
        <v/>
      </c>
      <c r="I131" s="54">
        <f t="shared" si="2"/>
        <v>17.766111365188682</v>
      </c>
      <c r="J131" s="50"/>
      <c r="K131" s="51">
        <f>$G131*PI()*0.5/I131</f>
        <v>1.0609837760261371</v>
      </c>
      <c r="M131" s="2" t="s">
        <v>593</v>
      </c>
    </row>
    <row r="132" spans="1:13">
      <c r="A132" s="2"/>
      <c r="F132" s="2"/>
      <c r="G132" s="44">
        <f t="shared" si="0"/>
        <v>13</v>
      </c>
      <c r="H132" s="45">
        <f t="shared" si="1"/>
        <v>19.168079324886342</v>
      </c>
      <c r="I132" s="54" t="str">
        <f t="shared" si="2"/>
        <v/>
      </c>
      <c r="J132" s="48">
        <f>$G132*PI()*0.5/H132</f>
        <v>1.0653311634526397</v>
      </c>
      <c r="K132" s="51"/>
    </row>
    <row r="133" spans="1:13" ht="15" thickBot="1">
      <c r="A133" s="2"/>
      <c r="F133" s="2"/>
      <c r="G133" s="44">
        <f t="shared" si="0"/>
        <v>14</v>
      </c>
      <c r="H133" s="45" t="str">
        <f t="shared" si="1"/>
        <v/>
      </c>
      <c r="I133" s="54" t="str">
        <f t="shared" si="2"/>
        <v/>
      </c>
      <c r="J133" s="50"/>
      <c r="K133" s="51" t="e">
        <f>$G133*PI()*0.5/I133</f>
        <v>#VALUE!</v>
      </c>
      <c r="M133" s="2" t="s">
        <v>587</v>
      </c>
    </row>
    <row r="134" spans="1:13">
      <c r="A134" s="2"/>
      <c r="F134" s="2"/>
      <c r="G134" s="44">
        <f t="shared" si="0"/>
        <v>15</v>
      </c>
      <c r="H134" s="45" t="str">
        <f t="shared" si="1"/>
        <v/>
      </c>
      <c r="I134" s="54" t="str">
        <f t="shared" si="2"/>
        <v/>
      </c>
      <c r="J134" s="48" t="e">
        <f>$G134*PI()*0.5/H134</f>
        <v>#VALUE!</v>
      </c>
      <c r="K134" s="51"/>
      <c r="M134" s="2" t="s">
        <v>588</v>
      </c>
    </row>
    <row r="135" spans="1:13" ht="15" thickBot="1">
      <c r="A135" s="2"/>
      <c r="F135" s="2"/>
      <c r="G135" s="44">
        <f t="shared" si="0"/>
        <v>16</v>
      </c>
      <c r="H135" s="45" t="str">
        <f t="shared" si="1"/>
        <v/>
      </c>
      <c r="I135" s="54" t="str">
        <f t="shared" si="2"/>
        <v/>
      </c>
      <c r="J135" s="50"/>
      <c r="K135" s="51" t="e">
        <f>$G135*PI()*0.5/I135</f>
        <v>#VALUE!</v>
      </c>
      <c r="M135" s="2" t="s">
        <v>591</v>
      </c>
    </row>
    <row r="136" spans="1:13">
      <c r="A136" s="2"/>
      <c r="F136" s="2"/>
      <c r="G136" s="44">
        <f t="shared" si="0"/>
        <v>17</v>
      </c>
      <c r="H136" s="45" t="str">
        <f t="shared" si="1"/>
        <v/>
      </c>
      <c r="I136" s="54" t="str">
        <f t="shared" si="2"/>
        <v/>
      </c>
      <c r="J136" s="48" t="e">
        <f>$G136*PI()*0.5/H136</f>
        <v>#VALUE!</v>
      </c>
      <c r="K136" s="51"/>
      <c r="L136" s="2"/>
      <c r="M136" s="2" t="s">
        <v>592</v>
      </c>
    </row>
    <row r="137" spans="1:13" ht="15" thickBot="1">
      <c r="A137" s="2"/>
      <c r="F137" s="2"/>
      <c r="G137" s="44">
        <f t="shared" si="0"/>
        <v>18</v>
      </c>
      <c r="H137" s="45" t="str">
        <f t="shared" si="1"/>
        <v/>
      </c>
      <c r="I137" s="54" t="str">
        <f t="shared" si="2"/>
        <v/>
      </c>
      <c r="J137" s="50"/>
      <c r="K137" s="51" t="e">
        <f>$G137*PI()*0.5/I137</f>
        <v>#VALUE!</v>
      </c>
    </row>
    <row r="138" spans="1:13">
      <c r="A138" s="2"/>
      <c r="F138" s="2"/>
      <c r="G138" s="44">
        <f t="shared" si="0"/>
        <v>19</v>
      </c>
      <c r="H138" s="45" t="str">
        <f t="shared" si="1"/>
        <v/>
      </c>
      <c r="I138" s="54" t="str">
        <f t="shared" si="2"/>
        <v/>
      </c>
      <c r="J138" s="48" t="e">
        <f>$G138*PI()*0.5/H138</f>
        <v>#VALUE!</v>
      </c>
      <c r="K138" s="51"/>
    </row>
    <row r="139" spans="1:13" ht="15" thickBot="1">
      <c r="A139" s="2"/>
      <c r="F139" s="2"/>
      <c r="G139" s="46">
        <f t="shared" si="0"/>
        <v>20</v>
      </c>
      <c r="H139" s="47" t="str">
        <f t="shared" si="1"/>
        <v/>
      </c>
      <c r="I139" s="55" t="str">
        <f t="shared" si="2"/>
        <v/>
      </c>
      <c r="J139" s="52"/>
      <c r="K139" s="53" t="e">
        <f>$G139*PI()*0.5/I139</f>
        <v>#VALUE!</v>
      </c>
    </row>
    <row r="140" spans="1:13">
      <c r="A140" s="2"/>
      <c r="F140" s="2"/>
      <c r="J140" s="41" t="str">
        <f>Q553</f>
        <v/>
      </c>
      <c r="K140" s="41" t="str">
        <f>R553</f>
        <v/>
      </c>
    </row>
    <row r="141" spans="1:13">
      <c r="A141" s="2" t="s">
        <v>552</v>
      </c>
      <c r="F141" s="2"/>
      <c r="J141" s="41"/>
      <c r="K141" s="41"/>
    </row>
    <row r="142" spans="1:13">
      <c r="A142" s="2" t="s">
        <v>624</v>
      </c>
      <c r="F142" s="2"/>
      <c r="J142" s="41"/>
      <c r="K142" s="41"/>
    </row>
    <row r="143" spans="1:13">
      <c r="A143" s="2" t="s">
        <v>625</v>
      </c>
      <c r="F143" s="2"/>
      <c r="J143" s="41"/>
      <c r="K143" s="41"/>
    </row>
    <row r="144" spans="1:13">
      <c r="A144" s="2" t="s">
        <v>627</v>
      </c>
      <c r="F144" s="2"/>
      <c r="J144" s="41"/>
      <c r="K144" s="41"/>
    </row>
    <row r="145" spans="1:17" ht="16.8">
      <c r="A145" s="2" t="s">
        <v>629</v>
      </c>
      <c r="E145" s="2" t="s">
        <v>656</v>
      </c>
      <c r="G145" s="2"/>
      <c r="I145" s="2" t="s">
        <v>628</v>
      </c>
      <c r="J145" s="41"/>
      <c r="K145" s="41"/>
    </row>
    <row r="146" spans="1:17">
      <c r="A146" s="2"/>
      <c r="F146" s="2"/>
      <c r="J146" s="41"/>
      <c r="K146" s="41"/>
    </row>
    <row r="147" spans="1:17" ht="16.2">
      <c r="A147" s="9" t="s">
        <v>553</v>
      </c>
    </row>
    <row r="148" spans="1:17" ht="16.2">
      <c r="A148" s="2" t="s">
        <v>555</v>
      </c>
      <c r="F148" s="2"/>
      <c r="J148" s="41"/>
      <c r="K148" s="30"/>
    </row>
    <row r="149" spans="1:17" ht="16.2">
      <c r="A149" s="2" t="s">
        <v>668</v>
      </c>
      <c r="F149" s="2"/>
      <c r="J149" s="41"/>
      <c r="K149" s="30"/>
    </row>
    <row r="150" spans="1:17">
      <c r="A150" s="2"/>
      <c r="F150" s="2"/>
      <c r="J150" s="41"/>
      <c r="K150" s="30"/>
    </row>
    <row r="151" spans="1:17" ht="16.2">
      <c r="A151" s="2" t="s">
        <v>623</v>
      </c>
      <c r="F151" s="2"/>
      <c r="J151" s="41"/>
      <c r="Q151" s="2"/>
    </row>
    <row r="152" spans="1:17">
      <c r="A152" s="2" t="s">
        <v>697</v>
      </c>
      <c r="F152" s="2"/>
    </row>
    <row r="153" spans="1:17">
      <c r="A153" s="2" t="s">
        <v>707</v>
      </c>
      <c r="F153" s="2"/>
    </row>
    <row r="154" spans="1:17">
      <c r="A154" s="2" t="s">
        <v>708</v>
      </c>
      <c r="F154" s="2"/>
    </row>
    <row r="155" spans="1:17">
      <c r="A155" s="2"/>
      <c r="F155" s="2"/>
    </row>
    <row r="156" spans="1:17">
      <c r="A156" s="2" t="s">
        <v>698</v>
      </c>
      <c r="F156" s="2"/>
    </row>
    <row r="157" spans="1:17">
      <c r="A157" s="2" t="s">
        <v>699</v>
      </c>
      <c r="F157" s="2"/>
    </row>
    <row r="158" spans="1:17">
      <c r="A158" s="2"/>
    </row>
    <row r="159" spans="1:17" ht="16.2">
      <c r="A159" s="2" t="s">
        <v>700</v>
      </c>
    </row>
    <row r="160" spans="1:17">
      <c r="A160" s="2"/>
    </row>
    <row r="161" spans="1:20" ht="16.2">
      <c r="A161" s="2" t="s">
        <v>701</v>
      </c>
    </row>
    <row r="162" spans="1:20">
      <c r="A162" s="2"/>
    </row>
    <row r="163" spans="1:20" ht="16.2">
      <c r="A163" s="2" t="s">
        <v>704</v>
      </c>
      <c r="F163" s="2"/>
    </row>
    <row r="164" spans="1:20">
      <c r="A164" s="2"/>
      <c r="F164" s="2"/>
    </row>
    <row r="165" spans="1:20">
      <c r="A165" s="2" t="s">
        <v>702</v>
      </c>
      <c r="F165" s="2"/>
    </row>
    <row r="166" spans="1:20">
      <c r="A166" s="2"/>
      <c r="F166" s="2"/>
    </row>
    <row r="167" spans="1:20">
      <c r="A167" s="2" t="s">
        <v>630</v>
      </c>
      <c r="F167" s="2"/>
    </row>
    <row r="168" spans="1:20">
      <c r="F168" s="2"/>
    </row>
    <row r="169" spans="1:20">
      <c r="F169" s="2"/>
    </row>
    <row r="170" spans="1:20">
      <c r="A170" s="1" t="s">
        <v>691</v>
      </c>
      <c r="D170" s="2" t="s">
        <v>692</v>
      </c>
      <c r="F170" s="2"/>
    </row>
    <row r="171" spans="1:20">
      <c r="F171" s="2"/>
    </row>
    <row r="172" spans="1:20">
      <c r="A172" s="2" t="s">
        <v>662</v>
      </c>
      <c r="F172" s="2"/>
      <c r="T172" s="57"/>
    </row>
    <row r="173" spans="1:20">
      <c r="A173" s="2" t="s">
        <v>663</v>
      </c>
      <c r="F173" s="2"/>
      <c r="S173" s="57"/>
    </row>
    <row r="174" spans="1:20">
      <c r="A174" s="2" t="s">
        <v>664</v>
      </c>
      <c r="F174" s="2"/>
      <c r="T174" s="57"/>
    </row>
    <row r="175" spans="1:20">
      <c r="A175" s="2" t="s">
        <v>713</v>
      </c>
      <c r="F175" s="2"/>
      <c r="T175" s="57"/>
    </row>
    <row r="176" spans="1:20">
      <c r="A176" s="2" t="s">
        <v>667</v>
      </c>
      <c r="F176" s="2"/>
      <c r="S176" s="57"/>
    </row>
    <row r="177" spans="1:20">
      <c r="A177" s="2"/>
      <c r="F177" s="2"/>
      <c r="T177" s="57"/>
    </row>
    <row r="178" spans="1:20">
      <c r="A178" s="2" t="s">
        <v>638</v>
      </c>
      <c r="F178" s="2"/>
      <c r="S178" s="57"/>
    </row>
    <row r="179" spans="1:20">
      <c r="A179" s="2" t="s">
        <v>639</v>
      </c>
      <c r="T179" s="57"/>
    </row>
    <row r="180" spans="1:20">
      <c r="A180" s="2" t="s">
        <v>665</v>
      </c>
      <c r="S180" s="57"/>
    </row>
    <row r="181" spans="1:20" ht="16.2">
      <c r="A181" s="2" t="s">
        <v>641</v>
      </c>
      <c r="F181" s="2"/>
      <c r="T181" s="57"/>
    </row>
    <row r="182" spans="1:20">
      <c r="A182" s="2" t="s">
        <v>666</v>
      </c>
      <c r="F182" s="2"/>
      <c r="S182" s="57"/>
    </row>
    <row r="183" spans="1:20">
      <c r="A183" s="2"/>
      <c r="F183" s="2"/>
      <c r="T183" s="57"/>
    </row>
    <row r="184" spans="1:20">
      <c r="A184" s="2" t="s">
        <v>640</v>
      </c>
      <c r="F184" s="2"/>
      <c r="S184" s="57"/>
    </row>
    <row r="185" spans="1:20" ht="16.2">
      <c r="A185" s="2" t="s">
        <v>644</v>
      </c>
      <c r="F185" s="2"/>
      <c r="T185" s="57"/>
    </row>
    <row r="186" spans="1:20" ht="16.2">
      <c r="A186" s="2" t="s">
        <v>645</v>
      </c>
      <c r="F186" s="2"/>
    </row>
    <row r="187" spans="1:20" ht="16.2">
      <c r="A187" s="2" t="s">
        <v>652</v>
      </c>
      <c r="F187" s="2"/>
    </row>
    <row r="188" spans="1:20" ht="16.2">
      <c r="A188" s="2" t="s">
        <v>651</v>
      </c>
      <c r="F188" s="2"/>
    </row>
    <row r="189" spans="1:20">
      <c r="F189" s="2"/>
    </row>
    <row r="190" spans="1:20">
      <c r="A190" s="2" t="s">
        <v>646</v>
      </c>
      <c r="F190" s="2"/>
    </row>
    <row r="191" spans="1:20">
      <c r="A191" s="2" t="s">
        <v>654</v>
      </c>
      <c r="F191" s="2"/>
    </row>
    <row r="192" spans="1:20">
      <c r="A192" s="2"/>
      <c r="F192" s="2"/>
    </row>
    <row r="193" spans="1:22" ht="16.2">
      <c r="A193" s="2" t="s">
        <v>650</v>
      </c>
      <c r="B193" s="2"/>
      <c r="C193" s="2"/>
      <c r="D193" s="2" t="s">
        <v>648</v>
      </c>
      <c r="E193" s="2"/>
      <c r="F193" s="2"/>
      <c r="G193" s="2"/>
      <c r="H193" s="2" t="s">
        <v>647</v>
      </c>
      <c r="I193" s="2"/>
      <c r="J193" s="2"/>
      <c r="K193" s="2" t="s">
        <v>686</v>
      </c>
    </row>
    <row r="194" spans="1:22">
      <c r="A194" s="29" t="s">
        <v>642</v>
      </c>
      <c r="B194" s="9" t="s">
        <v>643</v>
      </c>
      <c r="C194" s="29">
        <v>1</v>
      </c>
      <c r="D194" s="29">
        <v>25</v>
      </c>
      <c r="E194" s="29">
        <v>100</v>
      </c>
      <c r="F194" s="29">
        <v>900</v>
      </c>
      <c r="G194" s="29">
        <v>1</v>
      </c>
      <c r="H194" s="29">
        <v>25</v>
      </c>
      <c r="I194" s="29">
        <v>100</v>
      </c>
      <c r="J194" s="61">
        <v>900</v>
      </c>
      <c r="K194" s="29">
        <v>1</v>
      </c>
      <c r="L194" s="29">
        <v>25</v>
      </c>
      <c r="M194" s="29">
        <v>100</v>
      </c>
      <c r="N194" s="61">
        <v>400</v>
      </c>
    </row>
    <row r="195" spans="1:22">
      <c r="A195" s="29">
        <v>1</v>
      </c>
      <c r="B195" s="62">
        <f>(A195/2-1/4)*PI()</f>
        <v>0.78539816339744828</v>
      </c>
      <c r="C195" s="62">
        <f>(($A195-1+(2/PI())*ATAN((C$194-$B195^2)^0.5/$B195))/$A195)^-1</f>
        <v>2.3534037674230461</v>
      </c>
      <c r="D195" s="62">
        <f t="shared" ref="D195:F204" si="3">(($A195-1+(2/PI())*ATAN((D$194-$B195^2)^0.5/$B195))/$A195)^-1</f>
        <v>1.1116247654655067</v>
      </c>
      <c r="E195" s="62">
        <f t="shared" si="3"/>
        <v>1.052688698284707</v>
      </c>
      <c r="F195" s="62">
        <f t="shared" si="3"/>
        <v>1.0169511220970981</v>
      </c>
      <c r="G195" s="62">
        <f>(($A195-1+(2/PI())*ATAN((2/PI())*G$194^0.5/$A195))/$A195)^-1</f>
        <v>2.7707963467037904</v>
      </c>
      <c r="H195" s="62">
        <f t="shared" ref="H195:J204" si="4">(($A195-1+(2/PI())*ATAN((2/PI())*H$194^0.5/$A195))/$A195)^-1</f>
        <v>1.2403629738701658</v>
      </c>
      <c r="I195" s="62">
        <f t="shared" si="4"/>
        <v>1.1101113923335451</v>
      </c>
      <c r="J195" s="62">
        <f t="shared" si="4"/>
        <v>1.0344502143899634</v>
      </c>
      <c r="K195" s="62">
        <v>1.5</v>
      </c>
      <c r="L195" s="62">
        <v>1.1901019263835595</v>
      </c>
      <c r="M195" s="62">
        <v>1.1251247991567213</v>
      </c>
      <c r="N195" s="67">
        <v>1.0329808167994665</v>
      </c>
    </row>
    <row r="196" spans="1:22">
      <c r="A196" s="29">
        <f t="shared" ref="A196:A204" si="5">A195+1</f>
        <v>2</v>
      </c>
      <c r="B196" s="62">
        <f t="shared" ref="B196:B204" si="6">(A196/2-1/4)*PI()</f>
        <v>2.3561944901923448</v>
      </c>
      <c r="C196" s="63" t="e">
        <f t="shared" ref="C196:C204" si="7">(($A196-1+(2/PI())*ATAN((C$194-$B196^2)^0.5/$B196))/$A196)^-1</f>
        <v>#NUM!</v>
      </c>
      <c r="D196" s="62">
        <f t="shared" si="3"/>
        <v>1.1851051729526865</v>
      </c>
      <c r="E196" s="62">
        <f t="shared" si="3"/>
        <v>1.0819137321314758</v>
      </c>
      <c r="F196" s="62">
        <f t="shared" si="3"/>
        <v>1.0256681387337181</v>
      </c>
      <c r="G196" s="64">
        <f t="shared" ref="G196:G204" si="8">(($A196-1+(2/PI())*ATAN((2/PI())*G$194^0.5/$A196))/$A196)^-1</f>
        <v>1.6719800466164825</v>
      </c>
      <c r="H196" s="62">
        <f t="shared" si="4"/>
        <v>1.2173834865667781</v>
      </c>
      <c r="I196" s="62">
        <f t="shared" si="4"/>
        <v>1.1072875139758918</v>
      </c>
      <c r="J196" s="62">
        <f t="shared" si="4"/>
        <v>1.0343532310520087</v>
      </c>
      <c r="K196" s="62"/>
      <c r="L196" s="62">
        <v>1.2089398296882725</v>
      </c>
      <c r="M196" s="62">
        <v>1.1030193264501236</v>
      </c>
      <c r="N196" s="67">
        <v>1.0449129487001849</v>
      </c>
    </row>
    <row r="197" spans="1:22">
      <c r="A197" s="29">
        <f t="shared" si="5"/>
        <v>3</v>
      </c>
      <c r="B197" s="62">
        <f t="shared" si="6"/>
        <v>3.9269908169872414</v>
      </c>
      <c r="C197" s="63" t="e">
        <f t="shared" si="7"/>
        <v>#NUM!</v>
      </c>
      <c r="D197" s="62">
        <f t="shared" si="3"/>
        <v>1.237156020973037</v>
      </c>
      <c r="E197" s="62">
        <f t="shared" si="3"/>
        <v>1.0936600269462406</v>
      </c>
      <c r="F197" s="62">
        <f t="shared" si="3"/>
        <v>1.0286560145285242</v>
      </c>
      <c r="G197" s="64">
        <f t="shared" si="8"/>
        <v>1.4063905396713343</v>
      </c>
      <c r="H197" s="62">
        <f t="shared" si="4"/>
        <v>1.1910213259110478</v>
      </c>
      <c r="I197" s="62">
        <f t="shared" si="4"/>
        <v>1.1030837356279333</v>
      </c>
      <c r="J197" s="62">
        <f t="shared" si="4"/>
        <v>1.0341937187879777</v>
      </c>
      <c r="K197" s="62"/>
      <c r="L197" s="62">
        <v>1.2192683888693736</v>
      </c>
      <c r="M197" s="62">
        <v>1.1039440248770653</v>
      </c>
      <c r="N197" s="67">
        <v>1.0477339839220647</v>
      </c>
    </row>
    <row r="198" spans="1:22">
      <c r="A198" s="29">
        <f t="shared" si="5"/>
        <v>4</v>
      </c>
      <c r="B198" s="62">
        <f t="shared" si="6"/>
        <v>5.497787143782138</v>
      </c>
      <c r="C198" s="63" t="e">
        <f t="shared" si="7"/>
        <v>#NUM!</v>
      </c>
      <c r="D198" s="63" t="e">
        <f t="shared" si="3"/>
        <v>#NUM!</v>
      </c>
      <c r="E198" s="62">
        <f t="shared" si="3"/>
        <v>1.1021032308272101</v>
      </c>
      <c r="F198" s="62">
        <f t="shared" si="3"/>
        <v>1.0302188323990378</v>
      </c>
      <c r="G198" s="64">
        <f t="shared" si="8"/>
        <v>1.290123461977188</v>
      </c>
      <c r="H198" s="64">
        <f t="shared" si="4"/>
        <v>1.1668918277487585</v>
      </c>
      <c r="I198" s="62">
        <f t="shared" si="4"/>
        <v>1.0980360356626258</v>
      </c>
      <c r="J198" s="62">
        <f t="shared" si="4"/>
        <v>1.0339747393638092</v>
      </c>
      <c r="K198" s="62"/>
      <c r="L198" s="62">
        <v>1.254567849502217</v>
      </c>
      <c r="M198" s="62">
        <v>1.1024370913576649</v>
      </c>
      <c r="N198" s="67">
        <v>1.0491688317335459</v>
      </c>
    </row>
    <row r="199" spans="1:22">
      <c r="A199" s="29">
        <f t="shared" si="5"/>
        <v>5</v>
      </c>
      <c r="B199" s="62">
        <f t="shared" si="6"/>
        <v>7.0685834705770345</v>
      </c>
      <c r="C199" s="63" t="e">
        <f t="shared" si="7"/>
        <v>#NUM!</v>
      </c>
      <c r="D199" s="63" t="e">
        <f t="shared" si="3"/>
        <v>#NUM!</v>
      </c>
      <c r="E199" s="62">
        <f t="shared" si="3"/>
        <v>1.1110558965646042</v>
      </c>
      <c r="F199" s="62">
        <f t="shared" si="3"/>
        <v>1.0312305655443992</v>
      </c>
      <c r="G199" s="64">
        <f t="shared" si="8"/>
        <v>1.2253030540259069</v>
      </c>
      <c r="H199" s="64">
        <f t="shared" si="4"/>
        <v>1.1465504575172731</v>
      </c>
      <c r="I199" s="62">
        <f t="shared" si="4"/>
        <v>1.0926202693045743</v>
      </c>
      <c r="J199" s="62">
        <f t="shared" si="4"/>
        <v>1.0337003378899978</v>
      </c>
      <c r="K199" s="62"/>
      <c r="L199" s="62"/>
      <c r="M199" s="62">
        <v>1.1109723294174456</v>
      </c>
      <c r="N199" s="67">
        <v>1.050243382842216</v>
      </c>
    </row>
    <row r="200" spans="1:22">
      <c r="A200" s="29">
        <f t="shared" si="5"/>
        <v>6</v>
      </c>
      <c r="B200" s="62">
        <f t="shared" si="6"/>
        <v>8.6393797973719302</v>
      </c>
      <c r="C200" s="63" t="e">
        <f t="shared" si="7"/>
        <v>#NUM!</v>
      </c>
      <c r="D200" s="63" t="e">
        <f t="shared" si="3"/>
        <v>#NUM!</v>
      </c>
      <c r="E200" s="62">
        <f t="shared" si="3"/>
        <v>1.1244416603216092</v>
      </c>
      <c r="F200" s="62">
        <f t="shared" si="3"/>
        <v>1.0319858665595827</v>
      </c>
      <c r="G200" s="64">
        <f t="shared" si="8"/>
        <v>1.1840635295175168</v>
      </c>
      <c r="H200" s="64">
        <f t="shared" si="4"/>
        <v>1.129833126602779</v>
      </c>
      <c r="I200" s="62">
        <f t="shared" si="4"/>
        <v>1.0871836908440948</v>
      </c>
      <c r="J200" s="62">
        <f t="shared" si="4"/>
        <v>1.033375333611128</v>
      </c>
      <c r="K200" s="62"/>
      <c r="L200" s="62"/>
      <c r="M200" s="62">
        <v>1.1182471953676767</v>
      </c>
      <c r="N200" s="67">
        <v>1.0512407785147198</v>
      </c>
    </row>
    <row r="201" spans="1:22">
      <c r="A201" s="29">
        <f t="shared" si="5"/>
        <v>7</v>
      </c>
      <c r="B201" s="62">
        <f t="shared" si="6"/>
        <v>10.210176124166829</v>
      </c>
      <c r="C201" s="63" t="e">
        <f t="shared" si="7"/>
        <v>#NUM!</v>
      </c>
      <c r="D201" s="63" t="e">
        <f t="shared" si="3"/>
        <v>#NUM!</v>
      </c>
      <c r="E201" s="65" t="e">
        <f t="shared" si="3"/>
        <v>#NUM!</v>
      </c>
      <c r="F201" s="62">
        <f t="shared" si="3"/>
        <v>1.0326134426847178</v>
      </c>
      <c r="G201" s="64">
        <f t="shared" si="8"/>
        <v>1.1555466524519975</v>
      </c>
      <c r="H201" s="64">
        <f t="shared" si="4"/>
        <v>1.1161255230515277</v>
      </c>
      <c r="I201" s="66">
        <f t="shared" si="4"/>
        <v>1.0819441011505473</v>
      </c>
      <c r="J201" s="62">
        <f t="shared" si="4"/>
        <v>1.0330050902979027</v>
      </c>
      <c r="K201" s="62"/>
      <c r="L201" s="62"/>
      <c r="M201" s="62">
        <v>1.131540471643397</v>
      </c>
      <c r="N201" s="67">
        <v>1.0522801222211138</v>
      </c>
    </row>
    <row r="202" spans="1:22">
      <c r="A202" s="29">
        <f t="shared" si="5"/>
        <v>8</v>
      </c>
      <c r="B202" s="62">
        <f t="shared" si="6"/>
        <v>11.780972450961723</v>
      </c>
      <c r="C202" s="63" t="e">
        <f t="shared" si="7"/>
        <v>#NUM!</v>
      </c>
      <c r="D202" s="63" t="e">
        <f t="shared" si="3"/>
        <v>#NUM!</v>
      </c>
      <c r="E202" s="63" t="e">
        <f t="shared" si="3"/>
        <v>#NUM!</v>
      </c>
      <c r="F202" s="62">
        <f t="shared" si="3"/>
        <v>1.0331802222840842</v>
      </c>
      <c r="G202" s="64">
        <f t="shared" si="8"/>
        <v>1.1346625999979558</v>
      </c>
      <c r="H202" s="64">
        <f t="shared" si="4"/>
        <v>1.1048079363697696</v>
      </c>
      <c r="I202" s="64">
        <f t="shared" si="4"/>
        <v>1.0770189935702268</v>
      </c>
      <c r="J202" s="62">
        <f t="shared" si="4"/>
        <v>1.032595286192264</v>
      </c>
      <c r="K202" s="62"/>
      <c r="L202" s="62"/>
      <c r="M202" s="62"/>
      <c r="N202" s="67">
        <v>1.0534364866855117</v>
      </c>
    </row>
    <row r="203" spans="1:22">
      <c r="A203" s="29">
        <f t="shared" si="5"/>
        <v>9</v>
      </c>
      <c r="B203" s="62">
        <f t="shared" si="6"/>
        <v>13.351768777756622</v>
      </c>
      <c r="C203" s="63" t="e">
        <f t="shared" si="7"/>
        <v>#NUM!</v>
      </c>
      <c r="D203" s="63" t="e">
        <f t="shared" si="3"/>
        <v>#NUM!</v>
      </c>
      <c r="E203" s="63" t="e">
        <f t="shared" si="3"/>
        <v>#NUM!</v>
      </c>
      <c r="F203" s="62">
        <f t="shared" si="3"/>
        <v>1.0337264234064467</v>
      </c>
      <c r="G203" s="64">
        <f t="shared" si="8"/>
        <v>1.1187132849276873</v>
      </c>
      <c r="H203" s="64">
        <f t="shared" si="4"/>
        <v>1.0953679407410335</v>
      </c>
      <c r="I203" s="64">
        <f t="shared" si="4"/>
        <v>1.0724586404453107</v>
      </c>
      <c r="J203" s="62">
        <f t="shared" si="4"/>
        <v>1.0321517002939198</v>
      </c>
      <c r="K203" s="68"/>
      <c r="L203" s="68"/>
      <c r="M203" s="68"/>
      <c r="N203" s="67">
        <v>1.054782195577852</v>
      </c>
    </row>
    <row r="204" spans="1:22">
      <c r="A204" s="29">
        <f t="shared" si="5"/>
        <v>10</v>
      </c>
      <c r="B204" s="62">
        <f t="shared" si="6"/>
        <v>14.922565104551516</v>
      </c>
      <c r="C204" s="63" t="e">
        <f t="shared" si="7"/>
        <v>#NUM!</v>
      </c>
      <c r="D204" s="63" t="e">
        <f t="shared" si="3"/>
        <v>#NUM!</v>
      </c>
      <c r="E204" s="63" t="e">
        <f t="shared" si="3"/>
        <v>#NUM!</v>
      </c>
      <c r="F204" s="62">
        <f t="shared" si="3"/>
        <v>1.0342799185454454</v>
      </c>
      <c r="G204" s="64">
        <f t="shared" si="8"/>
        <v>1.106136709331307</v>
      </c>
      <c r="H204" s="64">
        <f t="shared" si="4"/>
        <v>1.0874072610430396</v>
      </c>
      <c r="I204" s="64">
        <f t="shared" si="4"/>
        <v>1.068272542582938</v>
      </c>
      <c r="J204" s="62">
        <f t="shared" si="4"/>
        <v>1.0316800270904889</v>
      </c>
      <c r="K204" s="68"/>
      <c r="L204" s="68"/>
      <c r="M204" s="68"/>
      <c r="N204" s="67">
        <v>1.0564161452225966</v>
      </c>
      <c r="V204" s="57"/>
    </row>
    <row r="205" spans="1:22">
      <c r="F205" s="2"/>
      <c r="V205" s="57"/>
    </row>
    <row r="206" spans="1:22">
      <c r="A206" s="2" t="s">
        <v>685</v>
      </c>
      <c r="F206" s="2"/>
    </row>
    <row r="207" spans="1:22">
      <c r="A207" s="2" t="s">
        <v>653</v>
      </c>
      <c r="F207" s="2"/>
    </row>
    <row r="208" spans="1:22">
      <c r="A208" s="2" t="s">
        <v>649</v>
      </c>
      <c r="F208" s="2"/>
    </row>
    <row r="209" spans="1:26">
      <c r="A209" s="2" t="s">
        <v>659</v>
      </c>
      <c r="F209" s="2"/>
    </row>
    <row r="210" spans="1:26">
      <c r="A210" s="2" t="s">
        <v>660</v>
      </c>
      <c r="F210" s="2"/>
    </row>
    <row r="211" spans="1:26">
      <c r="A211" s="2" t="s">
        <v>655</v>
      </c>
      <c r="F211" s="2"/>
    </row>
    <row r="212" spans="1:26">
      <c r="A212" s="2" t="s">
        <v>657</v>
      </c>
      <c r="F212" s="2"/>
    </row>
    <row r="213" spans="1:26">
      <c r="A213" s="2"/>
      <c r="F213" s="2"/>
    </row>
    <row r="214" spans="1:26">
      <c r="A214" s="18" t="s">
        <v>711</v>
      </c>
      <c r="F214" s="2"/>
    </row>
    <row r="215" spans="1:26">
      <c r="A215" s="18" t="s">
        <v>682</v>
      </c>
      <c r="F215" s="2"/>
    </row>
    <row r="216" spans="1:26">
      <c r="A216" s="18"/>
      <c r="F216" s="2"/>
    </row>
    <row r="217" spans="1:26" ht="16.2">
      <c r="A217" s="2" t="s">
        <v>669</v>
      </c>
      <c r="F217" s="2"/>
    </row>
    <row r="218" spans="1:26" ht="16.2">
      <c r="A218" s="2" t="s">
        <v>670</v>
      </c>
      <c r="F218" s="2"/>
      <c r="Q218" s="2"/>
      <c r="R218" s="2"/>
      <c r="S218" s="57" t="s">
        <v>683</v>
      </c>
      <c r="U218" s="2"/>
      <c r="V218" s="2"/>
      <c r="W218" s="2" t="s">
        <v>684</v>
      </c>
    </row>
    <row r="219" spans="1:26">
      <c r="A219" s="2" t="s">
        <v>671</v>
      </c>
      <c r="F219" s="2"/>
      <c r="Q219" s="2">
        <f>1</f>
        <v>1</v>
      </c>
      <c r="R219" s="2">
        <v>1.5</v>
      </c>
      <c r="S219" s="2">
        <f>1.5*Q219^-0.06</f>
        <v>1.5</v>
      </c>
      <c r="U219" s="2">
        <v>1</v>
      </c>
      <c r="V219" s="2">
        <v>1.5</v>
      </c>
      <c r="W219" s="2">
        <f>1.5*U219^-0.14</f>
        <v>1.5</v>
      </c>
      <c r="X219" s="2">
        <f>1+$X$226*EXP(-$X$227*U219)</f>
        <v>1.4912384518467889</v>
      </c>
      <c r="Y219" s="2">
        <f>$Y$225+$Y$226*EXP(-$Y$227*U219)</f>
        <v>1.4942338861376925</v>
      </c>
      <c r="Z219" s="2">
        <f>Y219-W219</f>
        <v>-5.7661138623075203E-3</v>
      </c>
    </row>
    <row r="220" spans="1:26">
      <c r="A220" s="18"/>
      <c r="F220" s="2"/>
      <c r="Q220" s="2">
        <v>25</v>
      </c>
      <c r="R220" s="2">
        <v>1.21</v>
      </c>
      <c r="S220" s="2">
        <f t="shared" ref="S220:S222" si="9">1.5*Q220^-0.06</f>
        <v>1.2365590450720358</v>
      </c>
      <c r="U220" s="2">
        <v>4</v>
      </c>
      <c r="V220" s="2">
        <v>1.25</v>
      </c>
      <c r="W220" s="2">
        <f t="shared" ref="W220:W223" si="10">1.5*U220^-0.14</f>
        <v>1.2353865259013597</v>
      </c>
      <c r="X220" s="2">
        <f>1+$X$226*EXP(-$X$227*U220)</f>
        <v>1.2695973784703329</v>
      </c>
      <c r="Y220" s="2">
        <f>$Y$225+$Y$226*EXP(-$Y$227*U220)</f>
        <v>1.2548136196906228</v>
      </c>
      <c r="Z220" s="2">
        <f>Y220-W220</f>
        <v>1.9427093789263106E-2</v>
      </c>
    </row>
    <row r="221" spans="1:26" ht="16.2">
      <c r="A221" s="2" t="s">
        <v>693</v>
      </c>
      <c r="F221" s="2"/>
      <c r="Q221" s="2">
        <v>100</v>
      </c>
      <c r="R221" s="2">
        <v>1.1100000000000001</v>
      </c>
      <c r="S221" s="2">
        <f t="shared" si="9"/>
        <v>1.1378663625437755</v>
      </c>
      <c r="U221" s="2">
        <v>7</v>
      </c>
      <c r="V221" s="2">
        <v>1.1299999999999999</v>
      </c>
      <c r="W221" s="2">
        <f t="shared" si="10"/>
        <v>1.1422930473923967</v>
      </c>
      <c r="X221" s="2">
        <f>1+$X$226*EXP(-$X$227*U221)</f>
        <v>1.1479581783649639</v>
      </c>
      <c r="Y221" s="2">
        <f>$Y$225+$Y$226*EXP(-$Y$227*U221)</f>
        <v>1.1298829231107042</v>
      </c>
      <c r="Z221" s="2">
        <f>Y221-W221</f>
        <v>-1.2410124281692525E-2</v>
      </c>
    </row>
    <row r="222" spans="1:26" ht="16.2">
      <c r="A222" s="9" t="s">
        <v>706</v>
      </c>
      <c r="F222" s="2"/>
      <c r="Q222" s="2">
        <v>400</v>
      </c>
      <c r="R222" s="2">
        <v>1.05</v>
      </c>
      <c r="S222" s="2">
        <f t="shared" si="9"/>
        <v>1.0470505748742294</v>
      </c>
      <c r="U222" s="2">
        <v>13</v>
      </c>
      <c r="V222" s="2">
        <v>1.06</v>
      </c>
      <c r="W222" s="2">
        <f t="shared" si="10"/>
        <v>1.0474642025604275</v>
      </c>
      <c r="X222" s="2">
        <f>1+$X$226*EXP(-$X$227*U222)</f>
        <v>1.0445641469286002</v>
      </c>
      <c r="Y222" s="2">
        <f>$Y$225+$Y$226*EXP(-$Y$227*U222)</f>
        <v>1.0306772689540546</v>
      </c>
      <c r="Z222" s="2">
        <f>Y222-W222</f>
        <v>-1.6786933606372845E-2</v>
      </c>
    </row>
    <row r="223" spans="1:26" ht="16.2">
      <c r="A223" s="18" t="s">
        <v>705</v>
      </c>
      <c r="F223" s="2"/>
      <c r="Q223" s="2"/>
      <c r="R223" s="2"/>
      <c r="S223" s="2"/>
      <c r="T223" s="2"/>
      <c r="U223" s="2">
        <v>20</v>
      </c>
      <c r="V223" s="2">
        <v>1</v>
      </c>
      <c r="W223" s="2">
        <f t="shared" si="10"/>
        <v>0.986159265852947</v>
      </c>
      <c r="X223" s="2">
        <f>1+$X$226*EXP(-$X$227*U223)</f>
        <v>1.0109893833332404</v>
      </c>
      <c r="Y223" s="2">
        <f>$Y$225+$Y$226*EXP(-$Y$227*U223)</f>
        <v>1.0016954707722054</v>
      </c>
      <c r="Z223" s="2">
        <f>Y223-W223</f>
        <v>1.5536204919258445E-2</v>
      </c>
    </row>
    <row r="224" spans="1:26">
      <c r="A224" s="18" t="s">
        <v>694</v>
      </c>
      <c r="F224" s="2"/>
      <c r="Q224" s="2"/>
      <c r="R224" s="2"/>
      <c r="S224" s="2"/>
      <c r="T224" s="2"/>
      <c r="U224" s="2"/>
      <c r="V224" s="2"/>
      <c r="W224" s="2"/>
      <c r="Y224" s="2"/>
    </row>
    <row r="225" spans="1:25">
      <c r="F225" s="2"/>
      <c r="Q225" s="2"/>
      <c r="R225" s="2"/>
      <c r="S225" s="2"/>
      <c r="T225" s="2"/>
      <c r="U225" s="2"/>
      <c r="V225" s="2"/>
      <c r="X225" s="29">
        <v>1</v>
      </c>
      <c r="Y225" s="2">
        <v>0.99355889843269829</v>
      </c>
    </row>
    <row r="226" spans="1:25">
      <c r="A226" s="2" t="s">
        <v>712</v>
      </c>
      <c r="F226" s="2"/>
      <c r="Q226" s="2"/>
      <c r="R226" s="2"/>
      <c r="S226" s="2"/>
      <c r="T226" s="2"/>
      <c r="U226" s="2"/>
      <c r="V226" s="2" t="s">
        <v>689</v>
      </c>
      <c r="X226" s="29">
        <v>0.6</v>
      </c>
      <c r="Y226" s="2">
        <v>0.6218989333372269</v>
      </c>
    </row>
    <row r="227" spans="1:25">
      <c r="A227" s="2"/>
      <c r="F227" s="2"/>
      <c r="Q227" s="2"/>
      <c r="R227" s="2"/>
      <c r="S227" s="2"/>
      <c r="T227" s="2"/>
      <c r="U227" s="2"/>
      <c r="V227" s="2"/>
      <c r="W227" s="2"/>
      <c r="X227" s="29">
        <v>0.2</v>
      </c>
      <c r="Y227" s="2">
        <v>0.21682042950607708</v>
      </c>
    </row>
    <row r="228" spans="1:25">
      <c r="A228" s="2" t="s">
        <v>695</v>
      </c>
      <c r="F228" s="2"/>
      <c r="Q228" s="2"/>
      <c r="R228" s="2"/>
      <c r="S228" s="2"/>
      <c r="T228" s="2"/>
      <c r="U228" s="2"/>
      <c r="V228" s="2"/>
      <c r="Y228" s="2" t="s">
        <v>687</v>
      </c>
    </row>
    <row r="229" spans="1:25">
      <c r="F229" s="2"/>
      <c r="Q229" s="2"/>
      <c r="R229" s="2"/>
      <c r="S229" s="2"/>
      <c r="T229" s="2"/>
      <c r="U229" s="2"/>
      <c r="V229" s="2"/>
      <c r="W229" s="2"/>
      <c r="Y229" s="2" t="s">
        <v>688</v>
      </c>
    </row>
    <row r="230" spans="1:25" ht="16.2">
      <c r="A230" s="2" t="s">
        <v>710</v>
      </c>
      <c r="F230" s="2"/>
      <c r="Q230" s="2"/>
      <c r="R230" s="2"/>
      <c r="S230" s="2"/>
      <c r="T230" s="2"/>
      <c r="U230" s="2"/>
    </row>
    <row r="231" spans="1:25">
      <c r="F231" s="2"/>
      <c r="Q231" s="2"/>
      <c r="R231" s="2"/>
      <c r="S231" s="2"/>
      <c r="T231" s="2"/>
      <c r="U231" s="2"/>
      <c r="W231" s="2">
        <f>AVERAGE(W219:W223)</f>
        <v>1.182260608341426</v>
      </c>
      <c r="X231" s="2">
        <f>AVERAGE(Y219:Y223)</f>
        <v>1.1822606337330559</v>
      </c>
      <c r="Y231" s="2">
        <f>STDEVP(Y219:Y229)</f>
        <v>0.36659991677067144</v>
      </c>
    </row>
    <row r="232" spans="1:25" ht="16.2">
      <c r="A232" s="2" t="s">
        <v>703</v>
      </c>
      <c r="F232" s="2"/>
      <c r="Q232" s="2"/>
      <c r="R232" s="2"/>
      <c r="S232" s="2"/>
      <c r="T232" s="2"/>
      <c r="U232" s="2"/>
    </row>
    <row r="233" spans="1:25">
      <c r="F233" s="2"/>
      <c r="Q233" s="2"/>
      <c r="R233" s="2"/>
      <c r="S233" s="2"/>
      <c r="T233" s="2"/>
      <c r="U233" s="2"/>
    </row>
    <row r="234" spans="1:25">
      <c r="A234" s="2" t="s">
        <v>696</v>
      </c>
      <c r="F234" s="2"/>
      <c r="Q234" s="2"/>
      <c r="R234" s="2"/>
      <c r="S234" s="2"/>
      <c r="T234" s="2"/>
      <c r="U234" s="2"/>
    </row>
    <row r="235" spans="1:25">
      <c r="A235" s="2" t="s">
        <v>709</v>
      </c>
      <c r="F235" s="2"/>
      <c r="Q235" s="2"/>
      <c r="R235" s="2"/>
      <c r="S235" s="2"/>
      <c r="T235" s="2"/>
      <c r="U235" s="2"/>
    </row>
    <row r="236" spans="1:25">
      <c r="A236" s="2"/>
      <c r="F236" s="2"/>
      <c r="Q236" s="2"/>
      <c r="R236" s="2"/>
      <c r="S236" s="2"/>
      <c r="T236" s="2"/>
      <c r="U236" s="2"/>
    </row>
    <row r="237" spans="1:25">
      <c r="F237" s="2"/>
      <c r="Q237" s="2"/>
      <c r="R237" s="2"/>
      <c r="S237" s="2"/>
      <c r="T237" s="2"/>
      <c r="U237" s="2"/>
    </row>
    <row r="238" spans="1:25">
      <c r="A238" s="1" t="s">
        <v>581</v>
      </c>
      <c r="F238" s="2"/>
    </row>
    <row r="239" spans="1:25">
      <c r="F239" s="2"/>
    </row>
    <row r="240" spans="1:25">
      <c r="A240" s="2" t="s">
        <v>620</v>
      </c>
      <c r="D240" s="2"/>
      <c r="F240" s="2"/>
    </row>
    <row r="241" spans="1:8">
      <c r="A241" s="2"/>
      <c r="D241" s="2"/>
      <c r="F241" s="2"/>
    </row>
    <row r="242" spans="1:8">
      <c r="A242" s="2" t="s">
        <v>582</v>
      </c>
      <c r="H242" s="2"/>
    </row>
    <row r="243" spans="1:8">
      <c r="A243" s="2" t="s">
        <v>600</v>
      </c>
      <c r="H243" s="2"/>
    </row>
    <row r="244" spans="1:8">
      <c r="A244" s="2" t="s">
        <v>621</v>
      </c>
      <c r="H244" s="2"/>
    </row>
    <row r="245" spans="1:8">
      <c r="A245" s="2" t="s">
        <v>626</v>
      </c>
      <c r="H245" s="2"/>
    </row>
    <row r="246" spans="1:8">
      <c r="A246" s="2"/>
      <c r="H246" s="2"/>
    </row>
    <row r="247" spans="1:8">
      <c r="A247" s="2" t="s">
        <v>622</v>
      </c>
      <c r="H247" s="2"/>
    </row>
    <row r="248" spans="1:8">
      <c r="A248" s="2" t="s">
        <v>672</v>
      </c>
      <c r="H248" s="2"/>
    </row>
    <row r="249" spans="1:8">
      <c r="H249" s="2"/>
    </row>
    <row r="250" spans="1:8">
      <c r="A250" s="2" t="s">
        <v>583</v>
      </c>
      <c r="H250" s="2"/>
    </row>
    <row r="251" spans="1:8">
      <c r="A251" s="2" t="s">
        <v>678</v>
      </c>
      <c r="H251" s="2"/>
    </row>
    <row r="252" spans="1:8" ht="16.2">
      <c r="A252" s="2" t="s">
        <v>675</v>
      </c>
      <c r="H252" s="2"/>
    </row>
    <row r="253" spans="1:8">
      <c r="A253" s="2"/>
      <c r="H253" s="2"/>
    </row>
    <row r="254" spans="1:8">
      <c r="A254" s="2" t="s">
        <v>676</v>
      </c>
      <c r="H254" s="2"/>
    </row>
    <row r="255" spans="1:8">
      <c r="A255" s="9" t="s">
        <v>677</v>
      </c>
      <c r="H255" s="2"/>
    </row>
    <row r="256" spans="1:8">
      <c r="A256" s="9"/>
      <c r="H256" s="2"/>
    </row>
    <row r="257" spans="1:3">
      <c r="A257" s="9" t="s">
        <v>637</v>
      </c>
    </row>
    <row r="258" spans="1:3">
      <c r="A258" s="9" t="s">
        <v>636</v>
      </c>
    </row>
    <row r="259" spans="1:3">
      <c r="A259" s="9" t="s">
        <v>674</v>
      </c>
    </row>
    <row r="262" spans="1:3">
      <c r="A262" s="1" t="s">
        <v>632</v>
      </c>
    </row>
    <row r="263" spans="1:3">
      <c r="A263" s="2"/>
    </row>
    <row r="264" spans="1:3">
      <c r="A264" s="2" t="s">
        <v>633</v>
      </c>
    </row>
    <row r="265" spans="1:3">
      <c r="A265" s="2" t="s">
        <v>661</v>
      </c>
    </row>
    <row r="266" spans="1:3">
      <c r="A266" s="2" t="s">
        <v>634</v>
      </c>
    </row>
    <row r="267" spans="1:3">
      <c r="A267" s="2" t="s">
        <v>635</v>
      </c>
      <c r="C267" s="2"/>
    </row>
    <row r="268" spans="1:3">
      <c r="A268" s="2" t="s">
        <v>631</v>
      </c>
      <c r="B268" s="2"/>
    </row>
    <row r="269" spans="1:3">
      <c r="A269" s="2"/>
      <c r="B269" s="2"/>
    </row>
    <row r="270" spans="1:3">
      <c r="A270" s="2"/>
      <c r="B270" s="2"/>
    </row>
    <row r="271" spans="1:3">
      <c r="A271" s="1" t="s">
        <v>350</v>
      </c>
    </row>
    <row r="272" spans="1:3">
      <c r="A272" s="2"/>
    </row>
    <row r="273" spans="1:1">
      <c r="A273" s="2" t="s">
        <v>351</v>
      </c>
    </row>
    <row r="274" spans="1:1">
      <c r="A274" s="2" t="s">
        <v>352</v>
      </c>
    </row>
    <row r="276" spans="1:1">
      <c r="A276" s="2" t="s">
        <v>353</v>
      </c>
    </row>
    <row r="277" spans="1:1">
      <c r="A277" s="2" t="s">
        <v>354</v>
      </c>
    </row>
    <row r="278" spans="1:1">
      <c r="A278" s="2"/>
    </row>
    <row r="279" spans="1:1">
      <c r="A279" s="2" t="s">
        <v>616</v>
      </c>
    </row>
    <row r="280" spans="1:1">
      <c r="A280" s="2" t="s">
        <v>362</v>
      </c>
    </row>
    <row r="281" spans="1:1">
      <c r="A281" s="2" t="s">
        <v>363</v>
      </c>
    </row>
    <row r="283" spans="1:1">
      <c r="A283" s="2" t="s">
        <v>348</v>
      </c>
    </row>
    <row r="284" spans="1:1">
      <c r="A284" s="2"/>
    </row>
    <row r="285" spans="1:1">
      <c r="A285" s="2"/>
    </row>
    <row r="286" spans="1:1">
      <c r="A286" s="1" t="s">
        <v>335</v>
      </c>
    </row>
    <row r="287" spans="1:1">
      <c r="A287" s="2"/>
    </row>
    <row r="288" spans="1:1">
      <c r="A288" s="2" t="s">
        <v>336</v>
      </c>
    </row>
    <row r="289" spans="1:1">
      <c r="A289" s="2" t="s">
        <v>337</v>
      </c>
    </row>
    <row r="290" spans="1:1">
      <c r="A290" s="2"/>
    </row>
    <row r="291" spans="1:1">
      <c r="A291" s="2" t="s">
        <v>338</v>
      </c>
    </row>
    <row r="292" spans="1:1">
      <c r="A292" s="2" t="s">
        <v>339</v>
      </c>
    </row>
    <row r="295" spans="1:1">
      <c r="A295" s="1" t="s">
        <v>349</v>
      </c>
    </row>
    <row r="297" spans="1:1">
      <c r="A297" s="2" t="s">
        <v>340</v>
      </c>
    </row>
    <row r="298" spans="1:1">
      <c r="A298" s="18" t="s">
        <v>355</v>
      </c>
    </row>
    <row r="299" spans="1:1">
      <c r="A299" s="18" t="s">
        <v>356</v>
      </c>
    </row>
    <row r="300" spans="1:1">
      <c r="A300" s="2"/>
    </row>
    <row r="301" spans="1:1">
      <c r="A301" s="2" t="s">
        <v>357</v>
      </c>
    </row>
    <row r="302" spans="1:1">
      <c r="A302" s="2" t="s">
        <v>341</v>
      </c>
    </row>
    <row r="303" spans="1:1">
      <c r="A303" s="2" t="s">
        <v>342</v>
      </c>
    </row>
    <row r="305" spans="1:8">
      <c r="A305" s="2" t="s">
        <v>360</v>
      </c>
    </row>
    <row r="306" spans="1:8">
      <c r="A306" s="2" t="s">
        <v>343</v>
      </c>
    </row>
    <row r="307" spans="1:8">
      <c r="A307" s="2" t="s">
        <v>358</v>
      </c>
    </row>
    <row r="308" spans="1:8">
      <c r="A308" s="2" t="s">
        <v>359</v>
      </c>
    </row>
    <row r="309" spans="1:8">
      <c r="A309" s="2"/>
    </row>
    <row r="310" spans="1:8">
      <c r="A310" s="2" t="s">
        <v>361</v>
      </c>
    </row>
    <row r="311" spans="1:8">
      <c r="A311" s="2"/>
    </row>
    <row r="312" spans="1:8">
      <c r="A312" s="2"/>
    </row>
    <row r="313" spans="1:8">
      <c r="A313" s="10" t="s">
        <v>163</v>
      </c>
      <c r="B313" s="1" t="s">
        <v>165</v>
      </c>
    </row>
    <row r="314" spans="1:8">
      <c r="A314" s="1"/>
    </row>
    <row r="315" spans="1:8">
      <c r="A315" s="1"/>
      <c r="H315" s="2" t="s">
        <v>333</v>
      </c>
    </row>
    <row r="316" spans="1:8">
      <c r="A316" s="1"/>
      <c r="H316" s="2" t="s">
        <v>313</v>
      </c>
    </row>
    <row r="317" spans="1:8">
      <c r="A317" s="1"/>
      <c r="H317" s="2" t="s">
        <v>314</v>
      </c>
    </row>
    <row r="318" spans="1:8">
      <c r="A318" s="1"/>
      <c r="H318" s="2" t="s">
        <v>315</v>
      </c>
    </row>
    <row r="319" spans="1:8">
      <c r="A319" s="1"/>
      <c r="H319" s="2" t="s">
        <v>316</v>
      </c>
    </row>
    <row r="320" spans="1:8">
      <c r="A320" s="1"/>
      <c r="H320" s="2" t="s">
        <v>317</v>
      </c>
    </row>
    <row r="321" spans="1:8">
      <c r="A321" s="1"/>
      <c r="H321" s="2" t="s">
        <v>318</v>
      </c>
    </row>
    <row r="322" spans="1:8">
      <c r="A322" s="1"/>
      <c r="H322" s="2" t="s">
        <v>375</v>
      </c>
    </row>
    <row r="323" spans="1:8">
      <c r="A323" s="1"/>
      <c r="H323" s="2" t="s">
        <v>319</v>
      </c>
    </row>
    <row r="324" spans="1:8">
      <c r="A324" s="1"/>
    </row>
    <row r="325" spans="1:8">
      <c r="A325" s="1"/>
      <c r="H325" s="2" t="s">
        <v>380</v>
      </c>
    </row>
    <row r="326" spans="1:8">
      <c r="A326" s="1"/>
      <c r="H326" s="2" t="s">
        <v>381</v>
      </c>
    </row>
    <row r="327" spans="1:8">
      <c r="A327" s="1"/>
      <c r="H327" s="2" t="s">
        <v>382</v>
      </c>
    </row>
    <row r="328" spans="1:8">
      <c r="A328" s="1"/>
      <c r="H328" s="2" t="s">
        <v>364</v>
      </c>
    </row>
    <row r="329" spans="1:8">
      <c r="A329" s="1"/>
      <c r="H329" s="2" t="s">
        <v>366</v>
      </c>
    </row>
    <row r="330" spans="1:8">
      <c r="A330" s="1"/>
      <c r="H330" s="2" t="s">
        <v>383</v>
      </c>
    </row>
    <row r="332" spans="1:8">
      <c r="H332" s="18" t="s">
        <v>320</v>
      </c>
    </row>
    <row r="333" spans="1:8">
      <c r="H333" s="28" t="s">
        <v>321</v>
      </c>
    </row>
    <row r="334" spans="1:8">
      <c r="H334" s="18" t="s">
        <v>344</v>
      </c>
    </row>
    <row r="335" spans="1:8">
      <c r="H335" s="18" t="s">
        <v>345</v>
      </c>
    </row>
    <row r="336" spans="1:8">
      <c r="H336" s="18"/>
    </row>
    <row r="337" spans="8:8">
      <c r="H337" s="2"/>
    </row>
    <row r="338" spans="8:8">
      <c r="H338" s="2"/>
    </row>
    <row r="339" spans="8:8">
      <c r="H339" s="2"/>
    </row>
    <row r="340" spans="8:8">
      <c r="H340" s="2"/>
    </row>
    <row r="341" spans="8:8">
      <c r="H341" s="2"/>
    </row>
    <row r="342" spans="8:8">
      <c r="H342" s="2"/>
    </row>
    <row r="343" spans="8:8">
      <c r="H343" s="2"/>
    </row>
    <row r="344" spans="8:8">
      <c r="H344" s="2"/>
    </row>
    <row r="345" spans="8:8">
      <c r="H345" s="2"/>
    </row>
    <row r="346" spans="8:8">
      <c r="H346" s="2"/>
    </row>
    <row r="347" spans="8:8">
      <c r="H347" s="2"/>
    </row>
    <row r="348" spans="8:8">
      <c r="H348" s="2"/>
    </row>
    <row r="354" spans="8:8">
      <c r="H354" s="2"/>
    </row>
    <row r="355" spans="8:8">
      <c r="H355" s="2"/>
    </row>
    <row r="356" spans="8:8">
      <c r="H356" s="2"/>
    </row>
    <row r="357" spans="8:8">
      <c r="H357" s="2"/>
    </row>
    <row r="358" spans="8:8">
      <c r="H358" s="2"/>
    </row>
    <row r="359" spans="8:8">
      <c r="H359" s="2"/>
    </row>
    <row r="360" spans="8:8">
      <c r="H360" s="2" t="s">
        <v>174</v>
      </c>
    </row>
    <row r="361" spans="8:8">
      <c r="H361" s="2" t="s">
        <v>322</v>
      </c>
    </row>
    <row r="363" spans="8:8">
      <c r="H363" s="2" t="s">
        <v>367</v>
      </c>
    </row>
    <row r="397" spans="1:1">
      <c r="A397" s="2" t="s">
        <v>176</v>
      </c>
    </row>
    <row r="398" spans="1:1">
      <c r="A398" s="2" t="s">
        <v>175</v>
      </c>
    </row>
    <row r="399" spans="1:1">
      <c r="A399" s="2" t="s">
        <v>557</v>
      </c>
    </row>
    <row r="400" spans="1:1">
      <c r="A400" s="2"/>
    </row>
    <row r="401" spans="1:13">
      <c r="A401" s="2"/>
    </row>
    <row r="402" spans="1:13">
      <c r="A402" s="1" t="s">
        <v>387</v>
      </c>
    </row>
    <row r="403" spans="1:13">
      <c r="A403" s="2"/>
    </row>
    <row r="404" spans="1:13">
      <c r="A404" s="2" t="s">
        <v>368</v>
      </c>
    </row>
    <row r="405" spans="1:13">
      <c r="A405" s="2" t="s">
        <v>371</v>
      </c>
      <c r="J405" s="16" t="s">
        <v>369</v>
      </c>
      <c r="M405" s="2" t="s">
        <v>370</v>
      </c>
    </row>
    <row r="406" spans="1:13">
      <c r="A406" s="2" t="s">
        <v>372</v>
      </c>
      <c r="J406" s="2" t="s">
        <v>373</v>
      </c>
      <c r="M406" s="2" t="s">
        <v>374</v>
      </c>
    </row>
    <row r="407" spans="1:13">
      <c r="A407" s="2" t="s">
        <v>679</v>
      </c>
    </row>
    <row r="408" spans="1:13">
      <c r="A408" s="2" t="s">
        <v>558</v>
      </c>
    </row>
    <row r="409" spans="1:13">
      <c r="A409" s="2"/>
    </row>
    <row r="410" spans="1:13">
      <c r="A410" s="2"/>
    </row>
    <row r="411" spans="1:13">
      <c r="A411" s="1" t="s">
        <v>388</v>
      </c>
    </row>
    <row r="412" spans="1:13">
      <c r="A412" s="2"/>
    </row>
    <row r="413" spans="1:13">
      <c r="A413" s="2" t="s">
        <v>389</v>
      </c>
    </row>
    <row r="414" spans="1:13">
      <c r="A414" s="2" t="s">
        <v>390</v>
      </c>
    </row>
    <row r="415" spans="1:13">
      <c r="A415" s="2" t="s">
        <v>391</v>
      </c>
    </row>
    <row r="416" spans="1:13">
      <c r="A416" s="2"/>
    </row>
    <row r="418" spans="1:1">
      <c r="A418" s="1" t="s">
        <v>8</v>
      </c>
    </row>
    <row r="458" spans="1:9">
      <c r="I458" s="2" t="s">
        <v>179</v>
      </c>
    </row>
    <row r="459" spans="1:9">
      <c r="A459" s="8"/>
      <c r="B459" s="5"/>
    </row>
    <row r="460" spans="1:9">
      <c r="A460" s="8"/>
      <c r="B460" s="5"/>
    </row>
    <row r="461" spans="1:9">
      <c r="A461" s="8"/>
      <c r="B461" s="5"/>
    </row>
    <row r="462" spans="1:9">
      <c r="A462" s="8"/>
      <c r="B462" s="5"/>
    </row>
    <row r="463" spans="1:9">
      <c r="A463" s="8"/>
      <c r="B463" s="5"/>
    </row>
    <row r="464" spans="1:9">
      <c r="A464" s="8"/>
      <c r="B464" s="5"/>
    </row>
    <row r="465" spans="1:8">
      <c r="A465" s="8"/>
      <c r="B465" s="5"/>
    </row>
    <row r="466" spans="1:8">
      <c r="A466" s="8"/>
      <c r="B466" s="5"/>
    </row>
    <row r="467" spans="1:8">
      <c r="A467" s="8"/>
      <c r="B467" s="5"/>
    </row>
    <row r="468" spans="1:8">
      <c r="A468" s="8"/>
      <c r="B468" s="5"/>
    </row>
    <row r="469" spans="1:8">
      <c r="A469" s="8"/>
      <c r="B469" s="5"/>
    </row>
    <row r="470" spans="1:8">
      <c r="A470" s="8"/>
      <c r="B470" s="5"/>
    </row>
    <row r="471" spans="1:8">
      <c r="A471" s="8"/>
      <c r="B471" s="5"/>
    </row>
    <row r="472" spans="1:8">
      <c r="A472" s="8"/>
      <c r="B472" s="5"/>
    </row>
    <row r="473" spans="1:8">
      <c r="A473" s="8"/>
      <c r="B473" s="5"/>
    </row>
    <row r="474" spans="1:8">
      <c r="A474" s="8"/>
      <c r="B474" s="5"/>
    </row>
    <row r="475" spans="1:8">
      <c r="A475" s="8"/>
      <c r="B475" s="5"/>
    </row>
    <row r="476" spans="1:8">
      <c r="A476" s="8"/>
      <c r="B476" s="5"/>
    </row>
    <row r="477" spans="1:8">
      <c r="A477" s="8"/>
      <c r="B477" s="5"/>
    </row>
    <row r="478" spans="1:8">
      <c r="A478" s="8"/>
      <c r="B478" s="5"/>
    </row>
    <row r="479" spans="1:8" ht="15.6">
      <c r="B479" s="5"/>
      <c r="H479" s="15" t="s">
        <v>346</v>
      </c>
    </row>
    <row r="480" spans="1:8">
      <c r="B480" s="5"/>
    </row>
    <row r="481" spans="1:7">
      <c r="A481" s="2" t="s">
        <v>198</v>
      </c>
      <c r="B481" s="5"/>
    </row>
    <row r="482" spans="1:7">
      <c r="A482" s="2" t="s">
        <v>325</v>
      </c>
      <c r="B482" s="5"/>
    </row>
    <row r="483" spans="1:7">
      <c r="B483" s="5"/>
    </row>
    <row r="484" spans="1:7">
      <c r="B484" s="5"/>
    </row>
    <row r="485" spans="1:7">
      <c r="A485" s="1" t="s">
        <v>164</v>
      </c>
      <c r="B485" s="5"/>
    </row>
    <row r="487" spans="1:7">
      <c r="A487" s="10" t="s">
        <v>166</v>
      </c>
      <c r="B487" s="2" t="s">
        <v>169</v>
      </c>
      <c r="G487" s="2" t="s">
        <v>201</v>
      </c>
    </row>
    <row r="488" spans="1:7">
      <c r="A488" s="14" t="s">
        <v>166</v>
      </c>
      <c r="B488" s="2" t="s">
        <v>170</v>
      </c>
      <c r="G488" s="2" t="s">
        <v>199</v>
      </c>
    </row>
    <row r="489" spans="1:7">
      <c r="A489" s="10" t="s">
        <v>167</v>
      </c>
      <c r="B489" s="2" t="s">
        <v>168</v>
      </c>
      <c r="G489" s="2" t="s">
        <v>200</v>
      </c>
    </row>
    <row r="490" spans="1:7">
      <c r="A490" s="14" t="s">
        <v>171</v>
      </c>
      <c r="B490" s="2" t="s">
        <v>172</v>
      </c>
      <c r="G490" s="2" t="s">
        <v>202</v>
      </c>
    </row>
    <row r="491" spans="1:7">
      <c r="A491" s="10" t="s">
        <v>163</v>
      </c>
      <c r="B491" s="2" t="s">
        <v>180</v>
      </c>
      <c r="G491" s="2" t="s">
        <v>183</v>
      </c>
    </row>
    <row r="492" spans="1:7">
      <c r="A492" s="14" t="s">
        <v>173</v>
      </c>
      <c r="B492" s="2" t="s">
        <v>181</v>
      </c>
    </row>
    <row r="493" spans="1:7">
      <c r="A493" s="10" t="s">
        <v>9</v>
      </c>
      <c r="B493" s="2" t="s">
        <v>178</v>
      </c>
    </row>
    <row r="494" spans="1:7">
      <c r="A494" s="14" t="s">
        <v>7</v>
      </c>
      <c r="B494" s="2" t="s">
        <v>177</v>
      </c>
    </row>
    <row r="497" spans="1:2">
      <c r="A497" s="1" t="s">
        <v>249</v>
      </c>
    </row>
    <row r="499" spans="1:2">
      <c r="A499" s="2" t="s">
        <v>253</v>
      </c>
    </row>
    <row r="500" spans="1:2">
      <c r="A500" s="2" t="s">
        <v>254</v>
      </c>
    </row>
    <row r="501" spans="1:2">
      <c r="A501" s="2" t="s">
        <v>256</v>
      </c>
    </row>
    <row r="502" spans="1:2">
      <c r="A502" s="2"/>
    </row>
    <row r="503" spans="1:2">
      <c r="A503" s="2" t="s">
        <v>255</v>
      </c>
    </row>
    <row r="504" spans="1:2">
      <c r="A504" s="2"/>
    </row>
    <row r="505" spans="1:2">
      <c r="A505" s="10" t="s">
        <v>248</v>
      </c>
      <c r="B505" s="2" t="s">
        <v>251</v>
      </c>
    </row>
    <row r="506" spans="1:2">
      <c r="A506" s="14" t="s">
        <v>250</v>
      </c>
      <c r="B506" s="2" t="s">
        <v>252</v>
      </c>
    </row>
    <row r="525" spans="1:1">
      <c r="A525" s="18" t="s">
        <v>617</v>
      </c>
    </row>
    <row r="526" spans="1:1">
      <c r="A526" s="18" t="s">
        <v>618</v>
      </c>
    </row>
    <row r="527" spans="1:1">
      <c r="A527" s="18" t="s">
        <v>681</v>
      </c>
    </row>
    <row r="529" spans="1:21">
      <c r="J529" t="str">
        <f>IF(G529=1,A529-$B$531*E529/(C530-C529),"")</f>
        <v/>
      </c>
    </row>
    <row r="530" spans="1:21">
      <c r="A530" s="31" t="s">
        <v>564</v>
      </c>
      <c r="B530">
        <f>N121</f>
        <v>400</v>
      </c>
      <c r="N530" s="18" t="s">
        <v>680</v>
      </c>
    </row>
    <row r="531" spans="1:21">
      <c r="A531">
        <v>21</v>
      </c>
      <c r="B531">
        <f>PI()/$A$531</f>
        <v>0.14959965017094254</v>
      </c>
    </row>
    <row r="532" spans="1:21" ht="16.2" thickBot="1">
      <c r="A532" s="31" t="s">
        <v>565</v>
      </c>
      <c r="C532" t="s">
        <v>566</v>
      </c>
      <c r="D532" t="s">
        <v>567</v>
      </c>
      <c r="E532" s="31" t="s">
        <v>568</v>
      </c>
      <c r="F532" s="31" t="s">
        <v>569</v>
      </c>
      <c r="G532" s="31" t="s">
        <v>571</v>
      </c>
      <c r="H532" s="31" t="s">
        <v>570</v>
      </c>
      <c r="J532" t="s">
        <v>572</v>
      </c>
      <c r="K532" t="s">
        <v>573</v>
      </c>
      <c r="Q532" t="s">
        <v>589</v>
      </c>
      <c r="R532" t="s">
        <v>590</v>
      </c>
    </row>
    <row r="533" spans="1:21">
      <c r="A533">
        <f>B531</f>
        <v>0.14959965017094254</v>
      </c>
      <c r="B533">
        <f>(($B$530-A533^2)^0.5/A533)</f>
        <v>133.68641215362308</v>
      </c>
      <c r="C533">
        <f>TAN(A533)</f>
        <v>0.15072574825073443</v>
      </c>
      <c r="D533">
        <f>-1/TAN(A533)</f>
        <v>-6.6345664997893108</v>
      </c>
      <c r="E533">
        <f>C533-B533</f>
        <v>-133.53568640537236</v>
      </c>
      <c r="F533">
        <f>D533-B533</f>
        <v>-140.3209786534124</v>
      </c>
      <c r="I533">
        <f>SUM($G533:H$534)</f>
        <v>0</v>
      </c>
      <c r="J533">
        <f t="shared" ref="J533" si="11">A533-$B$531*E533/(C534-C533)</f>
        <v>126.79932561745728</v>
      </c>
      <c r="K533">
        <f t="shared" ref="K533" si="12">A533-$B$531*F533/(D534-D533)</f>
        <v>6.337091227783799</v>
      </c>
      <c r="M533">
        <v>1</v>
      </c>
      <c r="N533">
        <f>VLOOKUP(M533-1,$I$533:$J$1086,2)</f>
        <v>1.520644237771781</v>
      </c>
      <c r="P533" s="32">
        <v>1</v>
      </c>
      <c r="Q533" s="33">
        <f t="shared" ref="Q533:Q534" si="13">IF(N533&gt;N531,N533,"")</f>
        <v>1.520644237771781</v>
      </c>
      <c r="R533" s="34" t="str">
        <f t="shared" ref="R533" si="14">IF(O535=O533,"",O533)</f>
        <v/>
      </c>
      <c r="T533">
        <v>1</v>
      </c>
      <c r="U533">
        <f>VLOOKUP(T533-1,$I$533:$K$1086,3)</f>
        <v>16.031783846456747</v>
      </c>
    </row>
    <row r="534" spans="1:21">
      <c r="A534">
        <f t="shared" ref="A534:A564" si="15">A533+$B$531</f>
        <v>0.29919930034188508</v>
      </c>
      <c r="B534">
        <f>(($B$530-A534^2)^0.5/A534)</f>
        <v>66.837595697534596</v>
      </c>
      <c r="C534">
        <f t="shared" ref="C534:C564" si="16">TAN(A534)</f>
        <v>0.30845914892734094</v>
      </c>
      <c r="D534">
        <f t="shared" ref="D534:D597" si="17">-1/TAN(A534)</f>
        <v>-3.2419203757692885</v>
      </c>
      <c r="E534">
        <f t="shared" ref="E534:E564" si="18">C534-B534</f>
        <v>-66.529136548607255</v>
      </c>
      <c r="F534">
        <f t="shared" ref="F534:F564" si="19">D534-B534</f>
        <v>-70.079516073303878</v>
      </c>
      <c r="G534" t="str">
        <f t="shared" ref="G534:G597" si="20">IF(E534*E533&gt;0,"",IF(C534&gt;C533,1,""))</f>
        <v/>
      </c>
      <c r="H534" t="str">
        <f t="shared" ref="H534:H597" si="21">IF(F534*F533&gt;0,"",IF(D534&gt;D533,1,""))</f>
        <v/>
      </c>
      <c r="I534">
        <f>SUM($G$534:H534)</f>
        <v>0</v>
      </c>
      <c r="J534">
        <f>A534-$B$531*E534/(C535-C534)</f>
        <v>57.791089313029659</v>
      </c>
      <c r="K534">
        <f>A534-$B$531*F534/(D535-D534)</f>
        <v>9.2951494220241493</v>
      </c>
      <c r="M534">
        <f>M533+1</f>
        <v>2</v>
      </c>
      <c r="O534">
        <f>VLOOKUP(T534-1,$I$533:$K$1086,3)</f>
        <v>3.0065592138539041</v>
      </c>
      <c r="P534" s="35">
        <f>P533+1</f>
        <v>2</v>
      </c>
      <c r="Q534" s="36" t="str">
        <f t="shared" si="13"/>
        <v/>
      </c>
      <c r="R534" s="37">
        <f>IF(O536=O534,"",O534)</f>
        <v>3.0065592138539041</v>
      </c>
      <c r="T534">
        <f>T533+1</f>
        <v>2</v>
      </c>
    </row>
    <row r="535" spans="1:21">
      <c r="A535">
        <f t="shared" si="15"/>
        <v>0.44879895051282759</v>
      </c>
      <c r="B535">
        <f t="shared" ref="B535:B598" si="22">(($B$530-A535^2)^0.5/A535)</f>
        <v>44.5521626791542</v>
      </c>
      <c r="C535">
        <f t="shared" si="16"/>
        <v>0.48157461880752861</v>
      </c>
      <c r="D535">
        <f t="shared" si="17"/>
        <v>-2.0765213965723368</v>
      </c>
      <c r="E535">
        <f t="shared" si="18"/>
        <v>-44.070588060346672</v>
      </c>
      <c r="F535">
        <f t="shared" si="19"/>
        <v>-46.62868407572654</v>
      </c>
      <c r="G535" t="str">
        <f t="shared" si="20"/>
        <v/>
      </c>
      <c r="H535" t="str">
        <f t="shared" si="21"/>
        <v/>
      </c>
      <c r="I535">
        <f>SUM($G$534:H535)</f>
        <v>0</v>
      </c>
      <c r="J535">
        <f t="shared" ref="J535:J598" si="23">A535-$B$531*E535/(C536-C535)</f>
        <v>33.378313991364763</v>
      </c>
      <c r="K535">
        <f t="shared" ref="K535:K598" si="24">A535-$B$531*F535/(D536-D535)</f>
        <v>11.888189342099949</v>
      </c>
      <c r="M535">
        <f t="shared" ref="M535:M550" si="25">M534+1</f>
        <v>3</v>
      </c>
      <c r="N535">
        <f>VLOOKUP(M535-1,$I$533:$J$1086,2)</f>
        <v>4.497696030384005</v>
      </c>
      <c r="P535" s="35">
        <f t="shared" ref="P535:P563" si="26">P534+1</f>
        <v>3</v>
      </c>
      <c r="Q535" s="36">
        <f>IF(N537=N535,"",N535)</f>
        <v>4.497696030384005</v>
      </c>
      <c r="R535" s="37" t="str">
        <f t="shared" ref="R535:R565" si="27">IF(O537=O535,"",O535)</f>
        <v/>
      </c>
      <c r="T535">
        <f t="shared" ref="T535:T549" si="28">T534+1</f>
        <v>3</v>
      </c>
      <c r="U535">
        <f t="shared" ref="U535:U563" si="29">VLOOKUP(T535-1,$I$533:$K$1086,3)</f>
        <v>8.7952999730994925</v>
      </c>
    </row>
    <row r="536" spans="1:21">
      <c r="A536">
        <f t="shared" si="15"/>
        <v>0.59839860068377015</v>
      </c>
      <c r="B536">
        <f t="shared" si="22"/>
        <v>33.407574734733046</v>
      </c>
      <c r="C536">
        <f t="shared" si="16"/>
        <v>0.68178845580076874</v>
      </c>
      <c r="D536">
        <f t="shared" si="17"/>
        <v>-1.4667306134209737</v>
      </c>
      <c r="E536">
        <f t="shared" si="18"/>
        <v>-32.725786278932276</v>
      </c>
      <c r="F536">
        <f t="shared" si="19"/>
        <v>-34.874305348154017</v>
      </c>
      <c r="G536" t="str">
        <f t="shared" si="20"/>
        <v/>
      </c>
      <c r="H536" t="str">
        <f t="shared" si="21"/>
        <v/>
      </c>
      <c r="I536">
        <f>SUM($G$534:H536)</f>
        <v>0</v>
      </c>
      <c r="J536">
        <f t="shared" si="23"/>
        <v>20.49374483499933</v>
      </c>
      <c r="K536">
        <f t="shared" si="24"/>
        <v>14.01063299442645</v>
      </c>
      <c r="M536">
        <f t="shared" si="25"/>
        <v>4</v>
      </c>
      <c r="O536">
        <f>VLOOKUP(T536-1,$I$533:$K$1086,3)</f>
        <v>5.9887266159039942</v>
      </c>
      <c r="P536" s="35">
        <f t="shared" si="26"/>
        <v>4</v>
      </c>
      <c r="Q536" s="36" t="str">
        <f t="shared" ref="Q536:Q563" si="30">IF(N538=N536,"",N536)</f>
        <v/>
      </c>
      <c r="R536" s="37">
        <f t="shared" si="27"/>
        <v>5.9887266159039942</v>
      </c>
      <c r="T536">
        <f t="shared" si="28"/>
        <v>4</v>
      </c>
    </row>
    <row r="537" spans="1:21">
      <c r="A537">
        <f t="shared" si="15"/>
        <v>0.74799825085471272</v>
      </c>
      <c r="B537">
        <f t="shared" si="22"/>
        <v>26.719323939432584</v>
      </c>
      <c r="C537">
        <f t="shared" si="16"/>
        <v>0.92786440347405252</v>
      </c>
      <c r="D537">
        <f t="shared" si="17"/>
        <v>-1.0777436835122265</v>
      </c>
      <c r="E537">
        <f t="shared" si="18"/>
        <v>-25.791459535958531</v>
      </c>
      <c r="F537">
        <f t="shared" si="19"/>
        <v>-27.797067622944812</v>
      </c>
      <c r="G537" t="str">
        <f t="shared" si="20"/>
        <v/>
      </c>
      <c r="H537" t="str">
        <f t="shared" si="21"/>
        <v/>
      </c>
      <c r="I537">
        <f>SUM($G$534:H537)</f>
        <v>0</v>
      </c>
      <c r="J537">
        <f t="shared" si="23"/>
        <v>12.580078689322482</v>
      </c>
      <c r="K537">
        <f t="shared" si="24"/>
        <v>15.585216721199487</v>
      </c>
      <c r="M537">
        <f t="shared" si="25"/>
        <v>5</v>
      </c>
      <c r="N537">
        <f>VLOOKUP(M537-1,$I$533:$J$1086,2)</f>
        <v>7.4782491013841792</v>
      </c>
      <c r="P537" s="35">
        <f t="shared" si="26"/>
        <v>5</v>
      </c>
      <c r="Q537" s="36">
        <f t="shared" si="30"/>
        <v>7.4782491013841792</v>
      </c>
      <c r="R537" s="37" t="str">
        <f t="shared" si="27"/>
        <v/>
      </c>
      <c r="T537">
        <f t="shared" si="28"/>
        <v>5</v>
      </c>
      <c r="U537">
        <f t="shared" si="29"/>
        <v>9.8516552056990907</v>
      </c>
    </row>
    <row r="538" spans="1:21">
      <c r="A538">
        <f t="shared" si="15"/>
        <v>0.89759790102565529</v>
      </c>
      <c r="B538">
        <f t="shared" si="22"/>
        <v>22.259240774281924</v>
      </c>
      <c r="C538">
        <f t="shared" si="16"/>
        <v>1.253960337662704</v>
      </c>
      <c r="D538">
        <f t="shared" si="17"/>
        <v>-0.79747338888240382</v>
      </c>
      <c r="E538">
        <f t="shared" si="18"/>
        <v>-21.00528043661922</v>
      </c>
      <c r="F538">
        <f t="shared" si="19"/>
        <v>-23.05671416316433</v>
      </c>
      <c r="G538" t="str">
        <f t="shared" si="20"/>
        <v/>
      </c>
      <c r="H538" t="str">
        <f t="shared" si="21"/>
        <v/>
      </c>
      <c r="I538">
        <f>SUM($G$534:H538)</f>
        <v>0</v>
      </c>
      <c r="J538">
        <f t="shared" si="23"/>
        <v>7.4703760734863573</v>
      </c>
      <c r="K538">
        <f t="shared" si="24"/>
        <v>16.567357523344707</v>
      </c>
      <c r="M538">
        <f t="shared" si="25"/>
        <v>6</v>
      </c>
      <c r="O538">
        <f>VLOOKUP(T538-1,$I$533:$K$1086,3)</f>
        <v>8.9653846705656601</v>
      </c>
      <c r="P538" s="35">
        <f t="shared" si="26"/>
        <v>6</v>
      </c>
      <c r="Q538" s="36" t="str">
        <f t="shared" si="30"/>
        <v/>
      </c>
      <c r="R538" s="37">
        <f t="shared" si="27"/>
        <v>8.9653846705656601</v>
      </c>
      <c r="T538">
        <f t="shared" si="28"/>
        <v>6</v>
      </c>
    </row>
    <row r="539" spans="1:21">
      <c r="A539">
        <f t="shared" si="15"/>
        <v>1.0471975511965979</v>
      </c>
      <c r="B539">
        <f t="shared" si="22"/>
        <v>19.072395264161653</v>
      </c>
      <c r="C539">
        <f t="shared" si="16"/>
        <v>1.7320508075688776</v>
      </c>
      <c r="D539">
        <f t="shared" si="17"/>
        <v>-0.57735026918962562</v>
      </c>
      <c r="E539">
        <f t="shared" si="18"/>
        <v>-17.340344456592774</v>
      </c>
      <c r="F539">
        <f t="shared" si="19"/>
        <v>-19.649745533351279</v>
      </c>
      <c r="G539" t="str">
        <f t="shared" si="20"/>
        <v/>
      </c>
      <c r="H539" t="str">
        <f t="shared" si="21"/>
        <v/>
      </c>
      <c r="I539">
        <f>SUM($G$534:H539)</f>
        <v>0</v>
      </c>
      <c r="J539">
        <f t="shared" si="23"/>
        <v>4.2266131405199836</v>
      </c>
      <c r="K539">
        <f t="shared" si="24"/>
        <v>16.947283719374536</v>
      </c>
      <c r="M539">
        <f t="shared" si="25"/>
        <v>7</v>
      </c>
      <c r="N539">
        <f>VLOOKUP(M539-1,$I$533:$J$1086,2)</f>
        <v>10.449284420915626</v>
      </c>
      <c r="P539" s="35">
        <f t="shared" si="26"/>
        <v>7</v>
      </c>
      <c r="Q539" s="36">
        <f t="shared" si="30"/>
        <v>10.449284420915626</v>
      </c>
      <c r="R539" s="37" t="str">
        <f t="shared" si="27"/>
        <v/>
      </c>
      <c r="T539">
        <f t="shared" si="28"/>
        <v>7</v>
      </c>
      <c r="U539">
        <f t="shared" si="29"/>
        <v>11.992202915936863</v>
      </c>
    </row>
    <row r="540" spans="1:21">
      <c r="A540">
        <f t="shared" si="15"/>
        <v>1.1967972013675403</v>
      </c>
      <c r="B540">
        <f t="shared" si="22"/>
        <v>16.681322262164755</v>
      </c>
      <c r="C540">
        <f t="shared" si="16"/>
        <v>2.5479584458345554</v>
      </c>
      <c r="D540">
        <f t="shared" si="17"/>
        <v>-0.39247107881010246</v>
      </c>
      <c r="E540">
        <f t="shared" si="18"/>
        <v>-14.133363816330199</v>
      </c>
      <c r="F540">
        <f t="shared" si="19"/>
        <v>-17.073793340974859</v>
      </c>
      <c r="G540" t="str">
        <f t="shared" si="20"/>
        <v/>
      </c>
      <c r="H540" t="str">
        <f t="shared" si="21"/>
        <v/>
      </c>
      <c r="I540">
        <f>SUM($G$534:H540)</f>
        <v>0</v>
      </c>
      <c r="J540">
        <f t="shared" si="23"/>
        <v>2.3500804590779731</v>
      </c>
      <c r="K540">
        <f t="shared" si="24"/>
        <v>16.749806818248285</v>
      </c>
      <c r="M540">
        <f t="shared" si="25"/>
        <v>8</v>
      </c>
      <c r="O540">
        <f>VLOOKUP(T540-1,$I$533:$K$1086,3)</f>
        <v>11.928930479612941</v>
      </c>
      <c r="P540" s="35">
        <f t="shared" si="26"/>
        <v>8</v>
      </c>
      <c r="Q540" s="36" t="str">
        <f t="shared" si="30"/>
        <v/>
      </c>
      <c r="R540" s="37">
        <f t="shared" si="27"/>
        <v>11.928930479612941</v>
      </c>
      <c r="T540">
        <f t="shared" si="28"/>
        <v>8</v>
      </c>
    </row>
    <row r="541" spans="1:21">
      <c r="A541">
        <f t="shared" si="15"/>
        <v>1.3463968515384828</v>
      </c>
      <c r="B541">
        <f t="shared" si="22"/>
        <v>14.820763210928932</v>
      </c>
      <c r="C541">
        <f t="shared" si="16"/>
        <v>4.3812862675348221</v>
      </c>
      <c r="D541">
        <f t="shared" si="17"/>
        <v>-0.22824347439015</v>
      </c>
      <c r="E541">
        <f t="shared" si="18"/>
        <v>-10.43947694339411</v>
      </c>
      <c r="F541">
        <f t="shared" si="19"/>
        <v>-15.049006685319082</v>
      </c>
      <c r="G541" t="str">
        <f t="shared" si="20"/>
        <v/>
      </c>
      <c r="H541" t="str">
        <f t="shared" si="21"/>
        <v/>
      </c>
      <c r="I541">
        <f>SUM($G$534:H541)</f>
        <v>0</v>
      </c>
      <c r="J541">
        <f t="shared" si="23"/>
        <v>1.520644237771781</v>
      </c>
      <c r="K541">
        <f t="shared" si="24"/>
        <v>16.031783846456747</v>
      </c>
      <c r="M541">
        <f t="shared" si="25"/>
        <v>9</v>
      </c>
      <c r="N541">
        <f>VLOOKUP(M541-1,$I$533:$J$1086,2)</f>
        <v>13.402925267817173</v>
      </c>
      <c r="P541" s="35">
        <f t="shared" si="26"/>
        <v>9</v>
      </c>
      <c r="Q541" s="36">
        <f t="shared" si="30"/>
        <v>13.402925267817173</v>
      </c>
      <c r="R541" s="37" t="str">
        <f t="shared" si="27"/>
        <v/>
      </c>
      <c r="T541">
        <f t="shared" si="28"/>
        <v>9</v>
      </c>
      <c r="U541">
        <f t="shared" si="29"/>
        <v>14.48793651519585</v>
      </c>
    </row>
    <row r="542" spans="1:21">
      <c r="A542">
        <f t="shared" si="15"/>
        <v>1.4959965017094252</v>
      </c>
      <c r="B542">
        <f t="shared" si="22"/>
        <v>13.331562847058999</v>
      </c>
      <c r="C542">
        <f t="shared" si="16"/>
        <v>13.344072639597686</v>
      </c>
      <c r="D542">
        <f t="shared" si="17"/>
        <v>-7.4939640019087109E-2</v>
      </c>
      <c r="E542">
        <f t="shared" si="18"/>
        <v>1.2509792538686781E-2</v>
      </c>
      <c r="F542">
        <f t="shared" si="19"/>
        <v>-13.406502487078086</v>
      </c>
      <c r="G542">
        <f t="shared" si="20"/>
        <v>1</v>
      </c>
      <c r="H542" t="str">
        <f t="shared" si="21"/>
        <v/>
      </c>
      <c r="I542">
        <f>SUM($G$534:H542)</f>
        <v>1</v>
      </c>
      <c r="J542">
        <f t="shared" si="23"/>
        <v>1.4960666250007937</v>
      </c>
      <c r="K542">
        <f t="shared" si="24"/>
        <v>14.877486468647682</v>
      </c>
      <c r="M542">
        <f t="shared" si="25"/>
        <v>10</v>
      </c>
      <c r="O542">
        <f>VLOOKUP(T542-1,$I$533:$K$1086,3)</f>
        <v>14.869105644574518</v>
      </c>
      <c r="P542" s="35">
        <f t="shared" si="26"/>
        <v>10</v>
      </c>
      <c r="Q542" s="36" t="str">
        <f t="shared" si="30"/>
        <v/>
      </c>
      <c r="R542" s="37">
        <f t="shared" si="27"/>
        <v>14.869105644574518</v>
      </c>
      <c r="T542">
        <f t="shared" si="28"/>
        <v>10</v>
      </c>
    </row>
    <row r="543" spans="1:21">
      <c r="A543">
        <f t="shared" si="15"/>
        <v>1.6455961518803677</v>
      </c>
      <c r="B543">
        <f t="shared" si="22"/>
        <v>12.112440430307812</v>
      </c>
      <c r="C543">
        <f t="shared" si="16"/>
        <v>-13.344072639597748</v>
      </c>
      <c r="D543">
        <f t="shared" si="17"/>
        <v>7.4939640019086748E-2</v>
      </c>
      <c r="E543">
        <f t="shared" si="18"/>
        <v>-25.456513069905562</v>
      </c>
      <c r="F543">
        <f t="shared" si="19"/>
        <v>-12.037500790288725</v>
      </c>
      <c r="G543" t="str">
        <f t="shared" si="20"/>
        <v/>
      </c>
      <c r="H543" t="str">
        <f t="shared" si="21"/>
        <v/>
      </c>
      <c r="I543">
        <f>SUM($G$534:H543)</f>
        <v>1</v>
      </c>
      <c r="J543">
        <f t="shared" si="23"/>
        <v>2.0704958752186764</v>
      </c>
      <c r="K543">
        <f t="shared" si="24"/>
        <v>13.392242376011287</v>
      </c>
      <c r="M543">
        <f t="shared" si="25"/>
        <v>11</v>
      </c>
      <c r="N543">
        <f>VLOOKUP(M543-1,$I$533:$J$1086,2)</f>
        <v>16.323615317507056</v>
      </c>
      <c r="P543" s="35">
        <f t="shared" si="26"/>
        <v>11</v>
      </c>
      <c r="Q543" s="36">
        <f t="shared" si="30"/>
        <v>16.323615317507056</v>
      </c>
      <c r="R543" s="37" t="str">
        <f t="shared" si="27"/>
        <v/>
      </c>
      <c r="T543">
        <f t="shared" si="28"/>
        <v>11</v>
      </c>
      <c r="U543">
        <f t="shared" si="29"/>
        <v>17.143570872030274</v>
      </c>
    </row>
    <row r="544" spans="1:21">
      <c r="A544">
        <f t="shared" si="15"/>
        <v>1.7951958020513101</v>
      </c>
      <c r="B544">
        <f t="shared" si="22"/>
        <v>11.095875358071746</v>
      </c>
      <c r="C544">
        <f t="shared" si="16"/>
        <v>-4.3812862675348292</v>
      </c>
      <c r="D544">
        <f t="shared" si="17"/>
        <v>0.22824347439014961</v>
      </c>
      <c r="E544">
        <f t="shared" si="18"/>
        <v>-15.477161625606575</v>
      </c>
      <c r="F544">
        <f t="shared" si="19"/>
        <v>-10.867631883681597</v>
      </c>
      <c r="G544" t="str">
        <f t="shared" si="20"/>
        <v/>
      </c>
      <c r="H544" t="str">
        <f t="shared" si="21"/>
        <v/>
      </c>
      <c r="I544">
        <f>SUM($G$534:H544)</f>
        <v>1</v>
      </c>
      <c r="J544">
        <f t="shared" si="23"/>
        <v>3.0581330342384834</v>
      </c>
      <c r="K544">
        <f t="shared" si="24"/>
        <v>11.694834378206696</v>
      </c>
      <c r="M544">
        <f t="shared" si="25"/>
        <v>12</v>
      </c>
      <c r="O544">
        <f>VLOOKUP(T544-1,$I$533:$K$1086,3)</f>
        <v>17.766111365188682</v>
      </c>
      <c r="P544" s="35">
        <f t="shared" si="26"/>
        <v>12</v>
      </c>
      <c r="Q544" s="36" t="str">
        <f t="shared" si="30"/>
        <v/>
      </c>
      <c r="R544" s="37">
        <f t="shared" si="27"/>
        <v>17.766111365188682</v>
      </c>
      <c r="T544">
        <f t="shared" si="28"/>
        <v>12</v>
      </c>
    </row>
    <row r="545" spans="1:21">
      <c r="A545">
        <f t="shared" si="15"/>
        <v>1.9447954522222526</v>
      </c>
      <c r="B545">
        <f t="shared" si="22"/>
        <v>10.235122496183617</v>
      </c>
      <c r="C545">
        <f t="shared" si="16"/>
        <v>-2.5479584458345581</v>
      </c>
      <c r="D545">
        <f t="shared" si="17"/>
        <v>0.39247107881010207</v>
      </c>
      <c r="E545">
        <f t="shared" si="18"/>
        <v>-12.783080942018175</v>
      </c>
      <c r="F545">
        <f t="shared" si="19"/>
        <v>-9.8426514173735153</v>
      </c>
      <c r="G545" t="str">
        <f t="shared" si="20"/>
        <v/>
      </c>
      <c r="H545" t="str">
        <f t="shared" si="21"/>
        <v/>
      </c>
      <c r="I545">
        <f>SUM($G$534:H545)</f>
        <v>1</v>
      </c>
      <c r="J545">
        <f t="shared" si="23"/>
        <v>4.2886201050931394</v>
      </c>
      <c r="K545">
        <f t="shared" si="24"/>
        <v>9.9092245789991651</v>
      </c>
      <c r="M545">
        <f t="shared" si="25"/>
        <v>13</v>
      </c>
      <c r="N545">
        <f>VLOOKUP(M545-1,$I$533:$J$1086,2)</f>
        <v>19.168079324886342</v>
      </c>
      <c r="P545" s="35">
        <f t="shared" si="26"/>
        <v>13</v>
      </c>
      <c r="Q545" s="36">
        <f t="shared" si="30"/>
        <v>19.168079324886342</v>
      </c>
      <c r="R545" s="37" t="str">
        <f t="shared" si="27"/>
        <v/>
      </c>
      <c r="T545">
        <f t="shared" si="28"/>
        <v>13</v>
      </c>
      <c r="U545">
        <f t="shared" si="29"/>
        <v>19.306208599516701</v>
      </c>
    </row>
    <row r="546" spans="1:21">
      <c r="A546">
        <f t="shared" si="15"/>
        <v>2.0943951023931953</v>
      </c>
      <c r="B546">
        <f t="shared" si="22"/>
        <v>9.4967923678526329</v>
      </c>
      <c r="C546">
        <f t="shared" si="16"/>
        <v>-1.7320508075688783</v>
      </c>
      <c r="D546">
        <f t="shared" si="17"/>
        <v>0.5773502691896254</v>
      </c>
      <c r="E546">
        <f t="shared" si="18"/>
        <v>-11.228843175421511</v>
      </c>
      <c r="F546">
        <f t="shared" si="19"/>
        <v>-8.9194420986630067</v>
      </c>
      <c r="G546" t="str">
        <f t="shared" si="20"/>
        <v/>
      </c>
      <c r="H546" t="str">
        <f t="shared" si="21"/>
        <v/>
      </c>
      <c r="I546">
        <f>SUM($G$534:H546)</f>
        <v>1</v>
      </c>
      <c r="J546">
        <f t="shared" si="23"/>
        <v>5.6080209046333067</v>
      </c>
      <c r="K546">
        <f t="shared" si="24"/>
        <v>8.1562091432912318</v>
      </c>
      <c r="M546">
        <f t="shared" si="25"/>
        <v>14</v>
      </c>
      <c r="O546">
        <f>VLOOKUP(T546-1,$I$533:$K$1086,3)</f>
        <v>20.446471424766315</v>
      </c>
      <c r="P546" s="35">
        <f t="shared" si="26"/>
        <v>14</v>
      </c>
      <c r="Q546" s="36" t="str">
        <f t="shared" si="30"/>
        <v/>
      </c>
      <c r="R546" s="37" t="str">
        <f t="shared" si="27"/>
        <v/>
      </c>
      <c r="T546">
        <f t="shared" si="28"/>
        <v>14</v>
      </c>
    </row>
    <row r="547" spans="1:21">
      <c r="A547">
        <f t="shared" si="15"/>
        <v>2.2439947525641379</v>
      </c>
      <c r="B547">
        <f t="shared" si="22"/>
        <v>8.8563992669477596</v>
      </c>
      <c r="C547">
        <f t="shared" si="16"/>
        <v>-1.253960337662704</v>
      </c>
      <c r="D547">
        <f t="shared" si="17"/>
        <v>0.79747338888240382</v>
      </c>
      <c r="E547">
        <f t="shared" si="18"/>
        <v>-10.110359604610464</v>
      </c>
      <c r="F547">
        <f t="shared" si="19"/>
        <v>-8.0589258780653559</v>
      </c>
      <c r="G547" t="str">
        <f t="shared" si="20"/>
        <v/>
      </c>
      <c r="H547" t="str">
        <f t="shared" si="21"/>
        <v/>
      </c>
      <c r="I547">
        <f>SUM($G$534:H547)</f>
        <v>1</v>
      </c>
      <c r="J547">
        <f t="shared" si="23"/>
        <v>6.8822195857420514</v>
      </c>
      <c r="K547">
        <f t="shared" si="24"/>
        <v>6.5456011490054387</v>
      </c>
      <c r="M547">
        <f t="shared" si="25"/>
        <v>15</v>
      </c>
      <c r="N547">
        <f>VLOOKUP(M547-1,$I$533:$J$1086,2)</f>
        <v>19.597878732700746</v>
      </c>
      <c r="P547" s="35">
        <f t="shared" si="26"/>
        <v>15</v>
      </c>
      <c r="Q547" s="36" t="str">
        <f t="shared" si="30"/>
        <v/>
      </c>
      <c r="R547" s="37" t="str">
        <f t="shared" si="27"/>
        <v/>
      </c>
      <c r="T547">
        <f t="shared" si="28"/>
        <v>15</v>
      </c>
      <c r="U547">
        <f t="shared" si="29"/>
        <v>20.446471424766315</v>
      </c>
    </row>
    <row r="548" spans="1:21">
      <c r="A548">
        <f t="shared" si="15"/>
        <v>2.3935944027350806</v>
      </c>
      <c r="B548">
        <f t="shared" si="22"/>
        <v>8.2955788287224639</v>
      </c>
      <c r="C548">
        <f t="shared" si="16"/>
        <v>-0.92786440347405241</v>
      </c>
      <c r="D548">
        <f t="shared" si="17"/>
        <v>1.0777436835122265</v>
      </c>
      <c r="E548">
        <f t="shared" si="18"/>
        <v>-9.2234432321965159</v>
      </c>
      <c r="F548">
        <f t="shared" si="19"/>
        <v>-7.2178351452102376</v>
      </c>
      <c r="G548" t="str">
        <f t="shared" si="20"/>
        <v/>
      </c>
      <c r="H548" t="str">
        <f t="shared" si="21"/>
        <v/>
      </c>
      <c r="I548">
        <f>SUM($G$534:H548)</f>
        <v>1</v>
      </c>
      <c r="J548">
        <f t="shared" si="23"/>
        <v>8.0009034223884132</v>
      </c>
      <c r="K548">
        <f t="shared" si="24"/>
        <v>5.1694861607648219</v>
      </c>
      <c r="M548">
        <f t="shared" si="25"/>
        <v>16</v>
      </c>
      <c r="O548">
        <f>VLOOKUP(T548-1,$I$533:$K$1086,3)</f>
        <v>20.446471424766315</v>
      </c>
      <c r="P548" s="35">
        <f t="shared" si="26"/>
        <v>16</v>
      </c>
      <c r="Q548" s="36" t="str">
        <f t="shared" si="30"/>
        <v/>
      </c>
      <c r="R548" s="37" t="str">
        <f t="shared" si="27"/>
        <v/>
      </c>
      <c r="T548">
        <f t="shared" si="28"/>
        <v>16</v>
      </c>
    </row>
    <row r="549" spans="1:21">
      <c r="A549">
        <f t="shared" si="15"/>
        <v>2.5431940529060233</v>
      </c>
      <c r="B549">
        <f t="shared" si="22"/>
        <v>7.8002876343266792</v>
      </c>
      <c r="C549">
        <f t="shared" si="16"/>
        <v>-0.68178845580076852</v>
      </c>
      <c r="D549">
        <f t="shared" si="17"/>
        <v>1.4667306134209743</v>
      </c>
      <c r="E549">
        <f t="shared" si="18"/>
        <v>-8.4820760901274479</v>
      </c>
      <c r="F549">
        <f t="shared" si="19"/>
        <v>-6.3335570209057046</v>
      </c>
      <c r="G549" t="str">
        <f t="shared" si="20"/>
        <v/>
      </c>
      <c r="H549" t="str">
        <f t="shared" si="21"/>
        <v/>
      </c>
      <c r="I549">
        <f>SUM($G$534:H549)</f>
        <v>1</v>
      </c>
      <c r="J549">
        <f t="shared" si="23"/>
        <v>8.8809958495382109</v>
      </c>
      <c r="K549">
        <f t="shared" si="24"/>
        <v>4.0970022455595672</v>
      </c>
      <c r="M549">
        <f t="shared" si="25"/>
        <v>17</v>
      </c>
      <c r="N549">
        <f>VLOOKUP(M549-1,$I$533:$J$1086,2)</f>
        <v>19.597878732700746</v>
      </c>
      <c r="P549" s="35">
        <f t="shared" si="26"/>
        <v>17</v>
      </c>
      <c r="Q549" s="36" t="str">
        <f t="shared" si="30"/>
        <v/>
      </c>
      <c r="R549" s="37" t="str">
        <f t="shared" si="27"/>
        <v/>
      </c>
      <c r="T549">
        <f t="shared" si="28"/>
        <v>17</v>
      </c>
      <c r="U549">
        <f t="shared" si="29"/>
        <v>20.446471424766315</v>
      </c>
    </row>
    <row r="550" spans="1:21">
      <c r="A550">
        <f t="shared" si="15"/>
        <v>2.692793703076966</v>
      </c>
      <c r="B550">
        <f t="shared" si="22"/>
        <v>7.3596029470757536</v>
      </c>
      <c r="C550">
        <f t="shared" si="16"/>
        <v>-0.48157461880752822</v>
      </c>
      <c r="D550">
        <f t="shared" si="17"/>
        <v>2.0765213965723386</v>
      </c>
      <c r="E550">
        <f t="shared" si="18"/>
        <v>-7.8411775658832816</v>
      </c>
      <c r="F550">
        <f t="shared" si="19"/>
        <v>-5.2830815505034145</v>
      </c>
      <c r="G550" t="str">
        <f t="shared" si="20"/>
        <v/>
      </c>
      <c r="H550" t="str">
        <f t="shared" si="21"/>
        <v/>
      </c>
      <c r="I550">
        <f>SUM($G$534:H550)</f>
        <v>1</v>
      </c>
      <c r="J550">
        <f t="shared" si="23"/>
        <v>9.4688341204714011</v>
      </c>
      <c r="K550">
        <f t="shared" si="24"/>
        <v>3.3709710190760567</v>
      </c>
      <c r="M550">
        <f t="shared" si="25"/>
        <v>18</v>
      </c>
      <c r="O550">
        <f>VLOOKUP(T550-1,$I$533:$K$1086,3)</f>
        <v>20.446471424766315</v>
      </c>
      <c r="P550" s="35">
        <f t="shared" si="26"/>
        <v>18</v>
      </c>
      <c r="Q550" s="36" t="str">
        <f t="shared" si="30"/>
        <v/>
      </c>
      <c r="R550" s="37" t="str">
        <f t="shared" si="27"/>
        <v/>
      </c>
      <c r="T550">
        <f t="shared" ref="T550:T563" si="31">T549+1</f>
        <v>18</v>
      </c>
    </row>
    <row r="551" spans="1:21">
      <c r="A551">
        <f t="shared" si="15"/>
        <v>2.8423933532479086</v>
      </c>
      <c r="B551">
        <f t="shared" si="22"/>
        <v>6.9649014793008162</v>
      </c>
      <c r="C551">
        <f t="shared" si="16"/>
        <v>-0.30845914892734039</v>
      </c>
      <c r="D551">
        <f t="shared" si="17"/>
        <v>3.2419203757692943</v>
      </c>
      <c r="E551">
        <f t="shared" si="18"/>
        <v>-7.2733606282281569</v>
      </c>
      <c r="F551">
        <f t="shared" si="19"/>
        <v>-3.7229811035315219</v>
      </c>
      <c r="G551" t="str">
        <f t="shared" si="20"/>
        <v/>
      </c>
      <c r="H551" t="str">
        <f t="shared" si="21"/>
        <v/>
      </c>
      <c r="I551">
        <f>SUM($G$534:H551)</f>
        <v>1</v>
      </c>
      <c r="J551">
        <f t="shared" si="23"/>
        <v>9.7406926410500105</v>
      </c>
      <c r="K551">
        <f t="shared" si="24"/>
        <v>3.0065592138539041</v>
      </c>
      <c r="M551">
        <f t="shared" ref="M551:M563" si="32">M550+1</f>
        <v>19</v>
      </c>
      <c r="N551">
        <f>VLOOKUP(M551-1,$I$533:$J$1086,2)</f>
        <v>19.597878732700746</v>
      </c>
      <c r="P551" s="35">
        <f t="shared" si="26"/>
        <v>19</v>
      </c>
      <c r="Q551" s="36" t="str">
        <f t="shared" si="30"/>
        <v/>
      </c>
      <c r="R551" s="37" t="str">
        <f t="shared" si="27"/>
        <v/>
      </c>
      <c r="T551">
        <f t="shared" si="31"/>
        <v>19</v>
      </c>
      <c r="U551">
        <f t="shared" si="29"/>
        <v>20.446471424766315</v>
      </c>
    </row>
    <row r="552" spans="1:21" ht="15" thickBot="1">
      <c r="A552">
        <f t="shared" si="15"/>
        <v>2.9919930034188513</v>
      </c>
      <c r="B552">
        <f t="shared" si="22"/>
        <v>6.6092845290750599</v>
      </c>
      <c r="C552">
        <f t="shared" si="16"/>
        <v>-0.15072574825073379</v>
      </c>
      <c r="D552">
        <f t="shared" si="17"/>
        <v>6.6345664997893392</v>
      </c>
      <c r="E552">
        <f t="shared" si="18"/>
        <v>-6.7600102773257937</v>
      </c>
      <c r="F552">
        <f t="shared" si="19"/>
        <v>2.5281970714279289E-2</v>
      </c>
      <c r="G552" t="str">
        <f t="shared" si="20"/>
        <v/>
      </c>
      <c r="H552">
        <f t="shared" si="21"/>
        <v>1</v>
      </c>
      <c r="I552">
        <f>SUM($G$534:H552)</f>
        <v>2</v>
      </c>
      <c r="J552">
        <f t="shared" si="23"/>
        <v>9.7014980772142732</v>
      </c>
      <c r="K552">
        <f t="shared" si="24"/>
        <v>2.9919930034188513</v>
      </c>
      <c r="M552">
        <f t="shared" si="32"/>
        <v>20</v>
      </c>
      <c r="O552">
        <f>VLOOKUP(T552-1,$I$533:$K$1086,3)</f>
        <v>20.446471424766315</v>
      </c>
      <c r="P552" s="38">
        <f t="shared" si="26"/>
        <v>20</v>
      </c>
      <c r="Q552" s="39" t="str">
        <f t="shared" si="30"/>
        <v/>
      </c>
      <c r="R552" s="40" t="str">
        <f t="shared" si="27"/>
        <v/>
      </c>
      <c r="T552">
        <f t="shared" si="31"/>
        <v>20</v>
      </c>
    </row>
    <row r="553" spans="1:21">
      <c r="A553">
        <f t="shared" si="15"/>
        <v>3.141592653589794</v>
      </c>
      <c r="B553">
        <f t="shared" si="22"/>
        <v>6.2871673635219132</v>
      </c>
      <c r="C553">
        <f t="shared" si="16"/>
        <v>7.6566357420926323E-16</v>
      </c>
      <c r="D553">
        <f t="shared" si="17"/>
        <v>-1306056646396881.2</v>
      </c>
      <c r="E553">
        <f t="shared" si="18"/>
        <v>-6.2871673635219123</v>
      </c>
      <c r="F553">
        <f t="shared" si="19"/>
        <v>-1306056646396887.5</v>
      </c>
      <c r="G553" t="str">
        <f t="shared" si="20"/>
        <v/>
      </c>
      <c r="H553" t="str">
        <f t="shared" si="21"/>
        <v/>
      </c>
      <c r="I553">
        <f>SUM($G$534:H553)</f>
        <v>2</v>
      </c>
      <c r="J553">
        <f t="shared" si="23"/>
        <v>9.3817875046010002</v>
      </c>
      <c r="K553">
        <f t="shared" si="24"/>
        <v>3.291192303760738</v>
      </c>
      <c r="M553">
        <f t="shared" si="32"/>
        <v>21</v>
      </c>
      <c r="N553">
        <f>VLOOKUP(M553-1,$I$533:$J$1086,2)</f>
        <v>19.597878732700746</v>
      </c>
      <c r="P553" s="36">
        <f t="shared" si="26"/>
        <v>21</v>
      </c>
      <c r="Q553" s="36" t="str">
        <f t="shared" si="30"/>
        <v/>
      </c>
      <c r="R553" s="36" t="str">
        <f t="shared" si="27"/>
        <v/>
      </c>
      <c r="T553">
        <f t="shared" si="31"/>
        <v>21</v>
      </c>
      <c r="U553">
        <f t="shared" si="29"/>
        <v>20.446471424766315</v>
      </c>
    </row>
    <row r="554" spans="1:21">
      <c r="A554">
        <f t="shared" si="15"/>
        <v>3.2911923037607367</v>
      </c>
      <c r="B554">
        <f t="shared" si="22"/>
        <v>5.9939805884269255</v>
      </c>
      <c r="C554">
        <f t="shared" si="16"/>
        <v>0.15072574825073534</v>
      </c>
      <c r="D554">
        <f t="shared" si="17"/>
        <v>-6.6345664997892708</v>
      </c>
      <c r="E554">
        <f t="shared" si="18"/>
        <v>-5.8432548401761899</v>
      </c>
      <c r="F554">
        <f t="shared" si="19"/>
        <v>-12.628547088216196</v>
      </c>
      <c r="G554" t="str">
        <f t="shared" si="20"/>
        <v/>
      </c>
      <c r="H554" t="str">
        <f t="shared" si="21"/>
        <v/>
      </c>
      <c r="I554">
        <f>SUM($G$534:H554)</f>
        <v>2</v>
      </c>
      <c r="J554">
        <f t="shared" si="23"/>
        <v>8.8331312729347449</v>
      </c>
      <c r="K554">
        <f t="shared" si="24"/>
        <v>3.8480515096733905</v>
      </c>
      <c r="M554">
        <f t="shared" si="32"/>
        <v>22</v>
      </c>
      <c r="O554">
        <f>VLOOKUP(T554-1,$I$533:$K$1086,3)</f>
        <v>20.446471424766315</v>
      </c>
      <c r="P554" s="36">
        <f t="shared" si="26"/>
        <v>22</v>
      </c>
      <c r="Q554" s="36" t="str">
        <f t="shared" si="30"/>
        <v/>
      </c>
      <c r="R554" s="36" t="str">
        <f t="shared" si="27"/>
        <v/>
      </c>
      <c r="T554">
        <f t="shared" si="31"/>
        <v>22</v>
      </c>
    </row>
    <row r="555" spans="1:21">
      <c r="A555">
        <f t="shared" si="15"/>
        <v>3.4407919539316794</v>
      </c>
      <c r="B555">
        <f t="shared" si="22"/>
        <v>5.7259494213630857</v>
      </c>
      <c r="C555">
        <f t="shared" si="16"/>
        <v>0.30845914892734211</v>
      </c>
      <c r="D555">
        <f t="shared" si="17"/>
        <v>-3.2419203757692761</v>
      </c>
      <c r="E555">
        <f t="shared" si="18"/>
        <v>-5.4174902724357432</v>
      </c>
      <c r="F555">
        <f t="shared" si="19"/>
        <v>-8.9678697971323622</v>
      </c>
      <c r="G555" t="str">
        <f t="shared" si="20"/>
        <v/>
      </c>
      <c r="H555" t="str">
        <f t="shared" si="21"/>
        <v/>
      </c>
      <c r="I555">
        <f>SUM($G$534:H555)</f>
        <v>2</v>
      </c>
      <c r="J555">
        <f t="shared" si="23"/>
        <v>8.1223761596747082</v>
      </c>
      <c r="K555">
        <f t="shared" si="24"/>
        <v>4.5919772633216249</v>
      </c>
      <c r="M555">
        <f t="shared" si="32"/>
        <v>23</v>
      </c>
      <c r="N555">
        <f>VLOOKUP(M555-1,$I$533:$J$1086,2)</f>
        <v>19.597878732700746</v>
      </c>
      <c r="P555" s="36">
        <f t="shared" si="26"/>
        <v>23</v>
      </c>
      <c r="Q555" s="36" t="str">
        <f t="shared" si="30"/>
        <v/>
      </c>
      <c r="R555" s="36" t="str">
        <f t="shared" si="27"/>
        <v/>
      </c>
      <c r="T555">
        <f t="shared" si="31"/>
        <v>23</v>
      </c>
      <c r="U555">
        <f t="shared" si="29"/>
        <v>20.446471424766315</v>
      </c>
    </row>
    <row r="556" spans="1:21">
      <c r="A556">
        <f t="shared" si="15"/>
        <v>3.590391604102622</v>
      </c>
      <c r="B556">
        <f t="shared" si="22"/>
        <v>5.4799281464692511</v>
      </c>
      <c r="C556">
        <f t="shared" si="16"/>
        <v>0.48157461880753011</v>
      </c>
      <c r="D556">
        <f t="shared" si="17"/>
        <v>-2.0765213965723301</v>
      </c>
      <c r="E556">
        <f t="shared" si="18"/>
        <v>-4.9983535276617213</v>
      </c>
      <c r="F556">
        <f t="shared" si="19"/>
        <v>-7.5564495430415812</v>
      </c>
      <c r="G556" t="str">
        <f t="shared" si="20"/>
        <v/>
      </c>
      <c r="H556" t="str">
        <f t="shared" si="21"/>
        <v/>
      </c>
      <c r="I556">
        <f>SUM($G$534:H556)</f>
        <v>2</v>
      </c>
      <c r="J556">
        <f t="shared" si="23"/>
        <v>7.3251581437106452</v>
      </c>
      <c r="K556">
        <f t="shared" si="24"/>
        <v>5.4442113721406766</v>
      </c>
      <c r="M556">
        <f t="shared" si="32"/>
        <v>24</v>
      </c>
      <c r="O556">
        <f>VLOOKUP(T556-1,$I$533:$K$1086,3)</f>
        <v>20.446471424766315</v>
      </c>
      <c r="P556" s="36">
        <f t="shared" si="26"/>
        <v>24</v>
      </c>
      <c r="Q556" s="36" t="str">
        <f t="shared" si="30"/>
        <v/>
      </c>
      <c r="R556" s="36" t="str">
        <f t="shared" si="27"/>
        <v/>
      </c>
      <c r="T556">
        <f t="shared" si="31"/>
        <v>24</v>
      </c>
    </row>
    <row r="557" spans="1:21">
      <c r="A557">
        <f t="shared" si="15"/>
        <v>3.7399912542735647</v>
      </c>
      <c r="B557">
        <f t="shared" si="22"/>
        <v>5.2532743000164563</v>
      </c>
      <c r="C557">
        <f t="shared" si="16"/>
        <v>0.68178845580077074</v>
      </c>
      <c r="D557">
        <f t="shared" si="17"/>
        <v>-1.4667306134209694</v>
      </c>
      <c r="E557">
        <f t="shared" si="18"/>
        <v>-4.5714858442156858</v>
      </c>
      <c r="F557">
        <f t="shared" si="19"/>
        <v>-6.7200049134374256</v>
      </c>
      <c r="G557" t="str">
        <f t="shared" si="20"/>
        <v/>
      </c>
      <c r="H557" t="str">
        <f t="shared" si="21"/>
        <v/>
      </c>
      <c r="I557">
        <f>SUM($G$534:H557)</f>
        <v>2</v>
      </c>
      <c r="J557">
        <f t="shared" si="23"/>
        <v>6.5191847899379614</v>
      </c>
      <c r="K557">
        <f t="shared" si="24"/>
        <v>6.324423549808774</v>
      </c>
      <c r="M557">
        <f t="shared" si="32"/>
        <v>25</v>
      </c>
      <c r="N557">
        <f>VLOOKUP(M557-1,$I$533:$J$1086,2)</f>
        <v>19.597878732700746</v>
      </c>
      <c r="P557" s="36">
        <f t="shared" si="26"/>
        <v>25</v>
      </c>
      <c r="Q557" s="36" t="str">
        <f t="shared" si="30"/>
        <v/>
      </c>
      <c r="R557" s="36" t="str">
        <f t="shared" si="27"/>
        <v/>
      </c>
      <c r="T557">
        <f t="shared" si="31"/>
        <v>25</v>
      </c>
      <c r="U557">
        <f t="shared" si="29"/>
        <v>20.446471424766315</v>
      </c>
    </row>
    <row r="558" spans="1:21">
      <c r="A558">
        <f t="shared" si="15"/>
        <v>3.8895909044445074</v>
      </c>
      <c r="B558">
        <f t="shared" si="22"/>
        <v>5.0437518900091582</v>
      </c>
      <c r="C558">
        <f t="shared" si="16"/>
        <v>0.92786440347405519</v>
      </c>
      <c r="D558">
        <f t="shared" si="17"/>
        <v>-1.0777436835122234</v>
      </c>
      <c r="E558">
        <f t="shared" si="18"/>
        <v>-4.1158874865351027</v>
      </c>
      <c r="F558">
        <f t="shared" si="19"/>
        <v>-6.1214955735213818</v>
      </c>
      <c r="G558" t="str">
        <f t="shared" si="20"/>
        <v/>
      </c>
      <c r="H558" t="str">
        <f t="shared" si="21"/>
        <v/>
      </c>
      <c r="I558">
        <f>SUM($G$534:H558)</f>
        <v>2</v>
      </c>
      <c r="J558">
        <f t="shared" si="23"/>
        <v>5.7777939256216939</v>
      </c>
      <c r="K558">
        <f t="shared" si="24"/>
        <v>7.1570566825474486</v>
      </c>
      <c r="M558">
        <f t="shared" si="32"/>
        <v>26</v>
      </c>
      <c r="O558">
        <f>VLOOKUP(T558-1,$I$533:$K$1086,3)</f>
        <v>20.446471424766315</v>
      </c>
      <c r="P558" s="36">
        <f t="shared" si="26"/>
        <v>26</v>
      </c>
      <c r="Q558" s="36" t="str">
        <f t="shared" si="30"/>
        <v/>
      </c>
      <c r="R558" s="36" t="str">
        <f t="shared" si="27"/>
        <v/>
      </c>
      <c r="T558">
        <f t="shared" si="31"/>
        <v>26</v>
      </c>
    </row>
    <row r="559" spans="1:21">
      <c r="A559">
        <f t="shared" si="15"/>
        <v>4.0391905546154501</v>
      </c>
      <c r="B559">
        <f t="shared" si="22"/>
        <v>4.8494561224765116</v>
      </c>
      <c r="C559">
        <f t="shared" si="16"/>
        <v>1.253960337662708</v>
      </c>
      <c r="D559">
        <f t="shared" si="17"/>
        <v>-0.79747338888240138</v>
      </c>
      <c r="E559">
        <f t="shared" si="18"/>
        <v>-3.5954957848138038</v>
      </c>
      <c r="F559">
        <f t="shared" si="19"/>
        <v>-5.6469295113589126</v>
      </c>
      <c r="G559" t="str">
        <f t="shared" si="20"/>
        <v/>
      </c>
      <c r="H559" t="str">
        <f t="shared" si="21"/>
        <v/>
      </c>
      <c r="I559">
        <f>SUM($G$534:H559)</f>
        <v>2</v>
      </c>
      <c r="J559">
        <f t="shared" si="23"/>
        <v>5.1642598573037128</v>
      </c>
      <c r="K559">
        <f t="shared" si="24"/>
        <v>7.8769459008885274</v>
      </c>
      <c r="M559">
        <f t="shared" si="32"/>
        <v>27</v>
      </c>
      <c r="N559">
        <f>VLOOKUP(M559-1,$I$533:$J$1086,2)</f>
        <v>19.597878732700746</v>
      </c>
      <c r="P559" s="36">
        <f t="shared" si="26"/>
        <v>27</v>
      </c>
      <c r="Q559" s="36" t="str">
        <f t="shared" si="30"/>
        <v/>
      </c>
      <c r="R559" s="36" t="str">
        <f t="shared" si="27"/>
        <v/>
      </c>
      <c r="T559">
        <f t="shared" si="31"/>
        <v>27</v>
      </c>
      <c r="U559">
        <f t="shared" si="29"/>
        <v>20.446471424766315</v>
      </c>
    </row>
    <row r="560" spans="1:21">
      <c r="A560">
        <f t="shared" si="15"/>
        <v>4.1887902047863923</v>
      </c>
      <c r="B560">
        <f t="shared" si="22"/>
        <v>4.6687542577786196</v>
      </c>
      <c r="C560">
        <f t="shared" si="16"/>
        <v>1.7320508075688825</v>
      </c>
      <c r="D560">
        <f t="shared" si="17"/>
        <v>-0.57735026918962407</v>
      </c>
      <c r="E560">
        <f t="shared" si="18"/>
        <v>-2.9367034502097371</v>
      </c>
      <c r="F560">
        <f t="shared" si="19"/>
        <v>-5.246104526968244</v>
      </c>
      <c r="G560" t="str">
        <f t="shared" si="20"/>
        <v/>
      </c>
      <c r="H560" t="str">
        <f t="shared" si="21"/>
        <v/>
      </c>
      <c r="I560">
        <f>SUM($G$534:H560)</f>
        <v>2</v>
      </c>
      <c r="J560">
        <f t="shared" si="23"/>
        <v>4.727245525220737</v>
      </c>
      <c r="K560">
        <f t="shared" si="24"/>
        <v>8.4338077234350095</v>
      </c>
      <c r="M560">
        <f t="shared" si="32"/>
        <v>28</v>
      </c>
      <c r="O560">
        <f>VLOOKUP(T560-1,$I$533:$K$1086,3)</f>
        <v>20.446471424766315</v>
      </c>
      <c r="P560" s="36">
        <f t="shared" si="26"/>
        <v>28</v>
      </c>
      <c r="Q560" s="36" t="str">
        <f t="shared" si="30"/>
        <v/>
      </c>
      <c r="R560" s="36" t="str">
        <f t="shared" si="27"/>
        <v/>
      </c>
      <c r="T560">
        <f t="shared" si="31"/>
        <v>28</v>
      </c>
    </row>
    <row r="561" spans="1:21">
      <c r="A561">
        <f t="shared" si="15"/>
        <v>4.3383898549573345</v>
      </c>
      <c r="B561">
        <f t="shared" si="22"/>
        <v>4.5002387034732125</v>
      </c>
      <c r="C561">
        <f t="shared" si="16"/>
        <v>2.547958445834563</v>
      </c>
      <c r="D561">
        <f t="shared" si="17"/>
        <v>-0.39247107881010129</v>
      </c>
      <c r="E561">
        <f t="shared" si="18"/>
        <v>-1.9522802576386495</v>
      </c>
      <c r="F561">
        <f t="shared" si="19"/>
        <v>-4.8927097822833137</v>
      </c>
      <c r="G561" t="str">
        <f t="shared" si="20"/>
        <v/>
      </c>
      <c r="H561" t="str">
        <f t="shared" si="21"/>
        <v/>
      </c>
      <c r="I561">
        <f>SUM($G$534:H561)</f>
        <v>2</v>
      </c>
      <c r="J561">
        <f t="shared" si="23"/>
        <v>4.497696030384005</v>
      </c>
      <c r="K561">
        <f t="shared" si="24"/>
        <v>8.7952999730994925</v>
      </c>
      <c r="M561">
        <f t="shared" si="32"/>
        <v>29</v>
      </c>
      <c r="N561">
        <f>VLOOKUP(M561-1,$I$533:$J$1086,2)</f>
        <v>19.597878732700746</v>
      </c>
      <c r="P561" s="36">
        <f t="shared" si="26"/>
        <v>29</v>
      </c>
      <c r="Q561" s="36" t="str">
        <f t="shared" si="30"/>
        <v/>
      </c>
      <c r="R561" s="36" t="str">
        <f t="shared" si="27"/>
        <v/>
      </c>
      <c r="T561">
        <f t="shared" si="31"/>
        <v>29</v>
      </c>
      <c r="U561">
        <f t="shared" si="29"/>
        <v>20.446471424766315</v>
      </c>
    </row>
    <row r="562" spans="1:21">
      <c r="A562">
        <f t="shared" si="15"/>
        <v>4.4879895051282768</v>
      </c>
      <c r="B562">
        <f t="shared" si="22"/>
        <v>4.342689488542578</v>
      </c>
      <c r="C562">
        <f t="shared" si="16"/>
        <v>4.3812862675348372</v>
      </c>
      <c r="D562">
        <f t="shared" si="17"/>
        <v>-0.22824347439014919</v>
      </c>
      <c r="E562">
        <f t="shared" si="18"/>
        <v>3.8596778992259217E-2</v>
      </c>
      <c r="F562">
        <f t="shared" si="19"/>
        <v>-4.5709329629327273</v>
      </c>
      <c r="G562">
        <f t="shared" si="20"/>
        <v>1</v>
      </c>
      <c r="H562" t="str">
        <f t="shared" si="21"/>
        <v/>
      </c>
      <c r="I562">
        <f>SUM($G$534:H562)</f>
        <v>3</v>
      </c>
      <c r="J562">
        <f t="shared" si="23"/>
        <v>4.4873452786126293</v>
      </c>
      <c r="K562">
        <f t="shared" si="24"/>
        <v>8.9484778876591733</v>
      </c>
      <c r="M562">
        <f t="shared" si="32"/>
        <v>30</v>
      </c>
      <c r="O562">
        <f>VLOOKUP(T562-1,$I$533:$K$1086,3)</f>
        <v>20.446471424766315</v>
      </c>
      <c r="P562" s="36">
        <f t="shared" si="26"/>
        <v>30</v>
      </c>
      <c r="Q562" s="36" t="str">
        <f t="shared" si="30"/>
        <v/>
      </c>
      <c r="R562" s="36" t="str">
        <f t="shared" si="27"/>
        <v/>
      </c>
      <c r="T562">
        <f t="shared" si="31"/>
        <v>30</v>
      </c>
    </row>
    <row r="563" spans="1:21">
      <c r="A563">
        <f t="shared" si="15"/>
        <v>4.637589155299219</v>
      </c>
      <c r="B563">
        <f t="shared" si="22"/>
        <v>4.1950440006062202</v>
      </c>
      <c r="C563">
        <f t="shared" si="16"/>
        <v>13.344072639597783</v>
      </c>
      <c r="D563">
        <f t="shared" si="17"/>
        <v>-7.4939640019086554E-2</v>
      </c>
      <c r="E563">
        <f t="shared" si="18"/>
        <v>9.1490286389915632</v>
      </c>
      <c r="F563">
        <f t="shared" si="19"/>
        <v>-4.2699836406253064</v>
      </c>
      <c r="G563" t="str">
        <f t="shared" si="20"/>
        <v/>
      </c>
      <c r="H563" t="str">
        <f t="shared" si="21"/>
        <v/>
      </c>
      <c r="I563">
        <f>SUM($G$534:H563)</f>
        <v>3</v>
      </c>
      <c r="J563">
        <f t="shared" si="23"/>
        <v>4.6888737788456902</v>
      </c>
      <c r="K563">
        <f t="shared" si="24"/>
        <v>8.8996062847549844</v>
      </c>
      <c r="M563">
        <f t="shared" si="32"/>
        <v>31</v>
      </c>
      <c r="N563">
        <f>VLOOKUP(M563-1,$I$533:$J$1086,2)</f>
        <v>19.597878732700746</v>
      </c>
      <c r="P563" s="36">
        <f t="shared" si="26"/>
        <v>31</v>
      </c>
      <c r="Q563" s="36" t="str">
        <f t="shared" si="30"/>
        <v/>
      </c>
      <c r="R563" s="36" t="str">
        <f t="shared" si="27"/>
        <v/>
      </c>
      <c r="T563">
        <f t="shared" si="31"/>
        <v>31</v>
      </c>
      <c r="U563">
        <f t="shared" si="29"/>
        <v>20.446471424766315</v>
      </c>
    </row>
    <row r="564" spans="1:21">
      <c r="A564">
        <f t="shared" si="15"/>
        <v>4.7871888054701612</v>
      </c>
      <c r="B564">
        <f>(($B$530-A564^2)^0.5/A564)</f>
        <v>4.0563723973381798</v>
      </c>
      <c r="C564">
        <f t="shared" si="16"/>
        <v>-13.344072639597689</v>
      </c>
      <c r="D564">
        <f t="shared" si="17"/>
        <v>7.4939640019087081E-2</v>
      </c>
      <c r="E564">
        <f t="shared" si="18"/>
        <v>-17.400445036935871</v>
      </c>
      <c r="F564">
        <f t="shared" si="19"/>
        <v>-3.9814327573190926</v>
      </c>
      <c r="G564" t="str">
        <f t="shared" si="20"/>
        <v/>
      </c>
      <c r="H564" t="str">
        <f t="shared" si="21"/>
        <v/>
      </c>
      <c r="I564">
        <f>SUM($G$534:H564)</f>
        <v>3</v>
      </c>
      <c r="J564">
        <f t="shared" si="23"/>
        <v>5.0776230947954346</v>
      </c>
      <c r="K564">
        <f t="shared" si="24"/>
        <v>8.6724207053612155</v>
      </c>
      <c r="M564">
        <f t="shared" ref="M564:M565" si="33">M563+1</f>
        <v>32</v>
      </c>
      <c r="O564">
        <f>VLOOKUP(T564-1,$I$533:$K$1086,3)</f>
        <v>20.446471424766315</v>
      </c>
      <c r="P564" s="36">
        <f t="shared" ref="P564:P565" si="34">P563+1</f>
        <v>32</v>
      </c>
      <c r="Q564" s="36" t="str">
        <f t="shared" ref="Q564:Q565" si="35">IF(N566=N564,"",N564)</f>
        <v/>
      </c>
      <c r="R564" s="36">
        <f t="shared" si="27"/>
        <v>20.446471424766315</v>
      </c>
      <c r="T564">
        <v>32</v>
      </c>
    </row>
    <row r="565" spans="1:21">
      <c r="A565">
        <f t="shared" ref="A565:A585" si="36">A564+$B$531</f>
        <v>4.9367884556411035</v>
      </c>
      <c r="B565">
        <f t="shared" si="22"/>
        <v>3.9258574884667659</v>
      </c>
      <c r="C565">
        <f t="shared" ref="C565:C585" si="37">TAN(A565)</f>
        <v>-4.3812862675348265</v>
      </c>
      <c r="D565">
        <f t="shared" si="17"/>
        <v>0.22824347439014975</v>
      </c>
      <c r="E565">
        <f t="shared" ref="E565:E585" si="38">C565-B565</f>
        <v>-8.3071437560015919</v>
      </c>
      <c r="F565">
        <f t="shared" ref="F565:F585" si="39">D565-B565</f>
        <v>-3.6976140140766161</v>
      </c>
      <c r="G565" t="str">
        <f t="shared" si="20"/>
        <v/>
      </c>
      <c r="H565" t="str">
        <f t="shared" si="21"/>
        <v/>
      </c>
      <c r="I565">
        <f>SUM($G$534:H565)</f>
        <v>3</v>
      </c>
      <c r="J565">
        <f t="shared" si="23"/>
        <v>5.6146518388875428</v>
      </c>
      <c r="K565">
        <f t="shared" si="24"/>
        <v>8.3050514521500638</v>
      </c>
      <c r="M565">
        <f t="shared" si="33"/>
        <v>33</v>
      </c>
      <c r="N565">
        <f>VLOOKUP(M565-1,$I$533:$J$1086,2)</f>
        <v>19.597878732700746</v>
      </c>
      <c r="P565" s="36">
        <f t="shared" si="34"/>
        <v>33</v>
      </c>
      <c r="Q565" s="36">
        <f t="shared" si="35"/>
        <v>19.597878732700746</v>
      </c>
      <c r="R565" s="36" t="str">
        <f t="shared" si="27"/>
        <v/>
      </c>
      <c r="T565">
        <v>33</v>
      </c>
    </row>
    <row r="566" spans="1:21">
      <c r="A566">
        <f t="shared" si="36"/>
        <v>5.0863881058120457</v>
      </c>
      <c r="B566">
        <f t="shared" si="22"/>
        <v>3.8027781679395165</v>
      </c>
      <c r="C566">
        <f t="shared" si="37"/>
        <v>-2.547958445834559</v>
      </c>
      <c r="D566">
        <f t="shared" si="17"/>
        <v>0.3924710788101019</v>
      </c>
      <c r="E566">
        <f t="shared" si="38"/>
        <v>-6.3507366137740755</v>
      </c>
      <c r="F566">
        <f t="shared" si="39"/>
        <v>-3.4103070891294145</v>
      </c>
      <c r="G566" t="str">
        <f t="shared" si="20"/>
        <v/>
      </c>
      <c r="H566" t="str">
        <f t="shared" si="21"/>
        <v/>
      </c>
      <c r="I566">
        <f>SUM($G$534:H566)</f>
        <v>3</v>
      </c>
      <c r="J566">
        <f t="shared" si="23"/>
        <v>6.2508188957577016</v>
      </c>
      <c r="K566">
        <f t="shared" si="24"/>
        <v>7.8459239219411572</v>
      </c>
    </row>
    <row r="567" spans="1:21">
      <c r="A567">
        <f t="shared" si="36"/>
        <v>5.2359877559829879</v>
      </c>
      <c r="B567">
        <f t="shared" si="22"/>
        <v>3.6864956862170124</v>
      </c>
      <c r="C567">
        <f t="shared" si="37"/>
        <v>-1.7320508075688805</v>
      </c>
      <c r="D567">
        <f t="shared" si="17"/>
        <v>0.57735026918962473</v>
      </c>
      <c r="E567">
        <f t="shared" si="38"/>
        <v>-5.4185464937858931</v>
      </c>
      <c r="F567">
        <f t="shared" si="39"/>
        <v>-3.1091454170273876</v>
      </c>
      <c r="G567" t="str">
        <f t="shared" si="20"/>
        <v/>
      </c>
      <c r="H567" t="str">
        <f t="shared" si="21"/>
        <v/>
      </c>
      <c r="I567">
        <f>SUM($G$534:H567)</f>
        <v>3</v>
      </c>
      <c r="J567">
        <f t="shared" si="23"/>
        <v>6.93150923346494</v>
      </c>
      <c r="K567">
        <f t="shared" si="24"/>
        <v>7.3490191693440989</v>
      </c>
    </row>
    <row r="568" spans="1:21">
      <c r="A568">
        <f t="shared" si="36"/>
        <v>5.3855874061539302</v>
      </c>
      <c r="B568">
        <f t="shared" si="22"/>
        <v>3.576442210444835</v>
      </c>
      <c r="C568">
        <f t="shared" si="37"/>
        <v>-1.2539603376627066</v>
      </c>
      <c r="D568">
        <f t="shared" si="17"/>
        <v>0.79747338888240216</v>
      </c>
      <c r="E568">
        <f t="shared" si="38"/>
        <v>-4.8304025481075419</v>
      </c>
      <c r="F568">
        <f t="shared" si="39"/>
        <v>-2.7789688215624331</v>
      </c>
      <c r="G568" t="str">
        <f t="shared" si="20"/>
        <v/>
      </c>
      <c r="H568" t="str">
        <f t="shared" si="21"/>
        <v/>
      </c>
      <c r="I568">
        <f>SUM($G$534:H568)</f>
        <v>3</v>
      </c>
      <c r="J568">
        <f t="shared" si="23"/>
        <v>7.6015810927347234</v>
      </c>
      <c r="K568">
        <f t="shared" si="24"/>
        <v>6.8689153631562689</v>
      </c>
    </row>
    <row r="569" spans="1:21">
      <c r="A569">
        <f t="shared" si="36"/>
        <v>5.5351870563248724</v>
      </c>
      <c r="B569">
        <f t="shared" si="22"/>
        <v>3.4721112396582687</v>
      </c>
      <c r="C569">
        <f t="shared" si="37"/>
        <v>-0.92786440347405508</v>
      </c>
      <c r="D569">
        <f t="shared" si="17"/>
        <v>1.0777436835122234</v>
      </c>
      <c r="E569">
        <f t="shared" si="38"/>
        <v>-4.3999756431323238</v>
      </c>
      <c r="F569">
        <f t="shared" si="39"/>
        <v>-2.3943675561460456</v>
      </c>
      <c r="G569" t="str">
        <f t="shared" si="20"/>
        <v/>
      </c>
      <c r="H569" t="str">
        <f t="shared" si="21"/>
        <v/>
      </c>
      <c r="I569">
        <f>SUM($G$534:H569)</f>
        <v>3</v>
      </c>
      <c r="J569">
        <f t="shared" si="23"/>
        <v>8.2101125140831623</v>
      </c>
      <c r="K569">
        <f t="shared" si="24"/>
        <v>6.456031746052969</v>
      </c>
    </row>
    <row r="570" spans="1:21">
      <c r="A570">
        <f t="shared" si="36"/>
        <v>5.6847867064958146</v>
      </c>
      <c r="B570">
        <f t="shared" si="22"/>
        <v>3.373049533299457</v>
      </c>
      <c r="C570">
        <f t="shared" si="37"/>
        <v>-0.6817884558007713</v>
      </c>
      <c r="D570">
        <f t="shared" si="17"/>
        <v>1.4667306134209683</v>
      </c>
      <c r="E570">
        <f t="shared" si="38"/>
        <v>-4.0548379891002284</v>
      </c>
      <c r="F570">
        <f t="shared" si="39"/>
        <v>-1.9063189198784887</v>
      </c>
      <c r="G570" t="str">
        <f t="shared" si="20"/>
        <v/>
      </c>
      <c r="H570" t="str">
        <f t="shared" si="21"/>
        <v/>
      </c>
      <c r="I570">
        <f>SUM($G$534:H570)</f>
        <v>3</v>
      </c>
      <c r="J570">
        <f t="shared" si="23"/>
        <v>8.7145590428090287</v>
      </c>
      <c r="K570">
        <f t="shared" si="24"/>
        <v>6.1524629184160009</v>
      </c>
    </row>
    <row r="571" spans="1:21">
      <c r="A571">
        <f t="shared" si="36"/>
        <v>5.8343863566667569</v>
      </c>
      <c r="B571">
        <f t="shared" si="22"/>
        <v>3.2788502814229123</v>
      </c>
      <c r="C571">
        <f t="shared" si="37"/>
        <v>-0.48157461880753111</v>
      </c>
      <c r="D571">
        <f t="shared" si="17"/>
        <v>2.0765213965723262</v>
      </c>
      <c r="E571">
        <f t="shared" si="38"/>
        <v>-3.7604249002304435</v>
      </c>
      <c r="F571">
        <f t="shared" si="39"/>
        <v>-1.2023288848505862</v>
      </c>
      <c r="G571" t="str">
        <f t="shared" si="20"/>
        <v/>
      </c>
      <c r="H571" t="str">
        <f t="shared" si="21"/>
        <v/>
      </c>
      <c r="I571">
        <f>SUM($G$534:H571)</f>
        <v>3</v>
      </c>
      <c r="J571">
        <f t="shared" si="23"/>
        <v>9.0839991726555276</v>
      </c>
      <c r="K571">
        <f t="shared" si="24"/>
        <v>5.9887266159039942</v>
      </c>
    </row>
    <row r="572" spans="1:21">
      <c r="A572">
        <f t="shared" si="36"/>
        <v>5.9839860068376991</v>
      </c>
      <c r="B572">
        <f t="shared" si="22"/>
        <v>3.1891472992898509</v>
      </c>
      <c r="C572">
        <f t="shared" si="37"/>
        <v>-0.30845914892734344</v>
      </c>
      <c r="D572">
        <f t="shared" si="17"/>
        <v>3.2419203757692618</v>
      </c>
      <c r="E572">
        <f t="shared" si="38"/>
        <v>-3.4976064482171942</v>
      </c>
      <c r="F572">
        <f t="shared" si="39"/>
        <v>5.2773076479410985E-2</v>
      </c>
      <c r="G572" t="str">
        <f t="shared" si="20"/>
        <v/>
      </c>
      <c r="H572">
        <f t="shared" si="21"/>
        <v>1</v>
      </c>
      <c r="I572">
        <f>SUM($G$534:H572)</f>
        <v>4</v>
      </c>
      <c r="J572">
        <f t="shared" si="23"/>
        <v>9.3012333295002065</v>
      </c>
      <c r="K572">
        <f t="shared" si="24"/>
        <v>5.9816589637299993</v>
      </c>
    </row>
    <row r="573" spans="1:21">
      <c r="A573">
        <f t="shared" si="36"/>
        <v>6.1335856570086413</v>
      </c>
      <c r="B573">
        <f t="shared" si="22"/>
        <v>3.1036100714514303</v>
      </c>
      <c r="C573">
        <f t="shared" si="37"/>
        <v>-0.15072574825073709</v>
      </c>
      <c r="D573">
        <f t="shared" si="17"/>
        <v>6.6345664997891935</v>
      </c>
      <c r="E573">
        <f t="shared" si="38"/>
        <v>-3.2543358197021672</v>
      </c>
      <c r="F573">
        <f t="shared" si="39"/>
        <v>3.5309564283377632</v>
      </c>
      <c r="G573" t="str">
        <f t="shared" si="20"/>
        <v/>
      </c>
      <c r="H573" t="str">
        <f t="shared" si="21"/>
        <v/>
      </c>
      <c r="I573">
        <f>SUM($G$534:H573)</f>
        <v>4</v>
      </c>
      <c r="J573">
        <f t="shared" si="23"/>
        <v>9.3636077721175663</v>
      </c>
      <c r="K573">
        <f t="shared" si="24"/>
        <v>6.1335856570086396</v>
      </c>
    </row>
    <row r="574" spans="1:21">
      <c r="A574">
        <f t="shared" si="36"/>
        <v>6.2831853071795836</v>
      </c>
      <c r="B574">
        <f t="shared" si="22"/>
        <v>3.0219395037349415</v>
      </c>
      <c r="C574">
        <f t="shared" si="37"/>
        <v>-2.9095649500820997E-15</v>
      </c>
      <c r="D574">
        <f t="shared" si="17"/>
        <v>343693994516871.94</v>
      </c>
      <c r="E574">
        <f t="shared" si="38"/>
        <v>-3.0219395037349446</v>
      </c>
      <c r="F574">
        <f t="shared" si="39"/>
        <v>343693994516868.94</v>
      </c>
      <c r="G574" t="str">
        <f t="shared" si="20"/>
        <v/>
      </c>
      <c r="H574" t="str">
        <f t="shared" si="21"/>
        <v/>
      </c>
      <c r="I574">
        <f>SUM($G$534:H574)</f>
        <v>4</v>
      </c>
      <c r="J574">
        <f t="shared" si="23"/>
        <v>9.2825473793084754</v>
      </c>
      <c r="K574">
        <f t="shared" si="24"/>
        <v>6.4327849573505222</v>
      </c>
    </row>
    <row r="575" spans="1:21">
      <c r="A575">
        <f t="shared" si="36"/>
        <v>6.4327849573505258</v>
      </c>
      <c r="B575">
        <f t="shared" si="22"/>
        <v>2.9438642678882578</v>
      </c>
      <c r="C575">
        <f t="shared" si="37"/>
        <v>0.15072574825073115</v>
      </c>
      <c r="D575">
        <f t="shared" si="17"/>
        <v>-6.6345664997894556</v>
      </c>
      <c r="E575">
        <f t="shared" si="38"/>
        <v>-2.7931385196375267</v>
      </c>
      <c r="F575">
        <f t="shared" si="39"/>
        <v>-9.5784307676777125</v>
      </c>
      <c r="G575" t="str">
        <f t="shared" si="20"/>
        <v/>
      </c>
      <c r="H575" t="str">
        <f t="shared" si="21"/>
        <v/>
      </c>
      <c r="I575">
        <f>SUM($G$534:H575)</f>
        <v>4</v>
      </c>
      <c r="J575">
        <f t="shared" si="23"/>
        <v>9.0818912571218959</v>
      </c>
      <c r="K575">
        <f t="shared" si="24"/>
        <v>6.855148457594761</v>
      </c>
    </row>
    <row r="576" spans="1:21">
      <c r="A576">
        <f t="shared" si="36"/>
        <v>6.582384607521468</v>
      </c>
      <c r="B576">
        <f t="shared" si="22"/>
        <v>2.8691376445910906</v>
      </c>
      <c r="C576">
        <f t="shared" si="37"/>
        <v>0.30845914892733706</v>
      </c>
      <c r="D576">
        <f t="shared" si="17"/>
        <v>-3.2419203757693289</v>
      </c>
      <c r="E576">
        <f t="shared" si="38"/>
        <v>-2.5606784956637534</v>
      </c>
      <c r="F576">
        <f t="shared" si="39"/>
        <v>-6.111058020360419</v>
      </c>
      <c r="G576" t="str">
        <f t="shared" si="20"/>
        <v/>
      </c>
      <c r="H576" t="str">
        <f t="shared" si="21"/>
        <v/>
      </c>
      <c r="I576">
        <f>SUM($G$534:H576)</f>
        <v>4</v>
      </c>
      <c r="J576">
        <f t="shared" si="23"/>
        <v>8.7952232834450008</v>
      </c>
      <c r="K576">
        <f t="shared" si="24"/>
        <v>7.3668474038165161</v>
      </c>
    </row>
    <row r="577" spans="1:11">
      <c r="A577">
        <f t="shared" si="36"/>
        <v>6.7319842576924103</v>
      </c>
      <c r="B577">
        <f t="shared" si="22"/>
        <v>2.79753478730417</v>
      </c>
      <c r="C577">
        <f t="shared" si="37"/>
        <v>0.48157461880752395</v>
      </c>
      <c r="D577">
        <f t="shared" si="17"/>
        <v>-2.0765213965723568</v>
      </c>
      <c r="E577">
        <f t="shared" si="38"/>
        <v>-2.315960168496646</v>
      </c>
      <c r="F577">
        <f t="shared" si="39"/>
        <v>-4.8740561838765268</v>
      </c>
      <c r="G577" t="str">
        <f t="shared" si="20"/>
        <v/>
      </c>
      <c r="H577" t="str">
        <f t="shared" si="21"/>
        <v/>
      </c>
      <c r="I577">
        <f>SUM($G$534:H577)</f>
        <v>4</v>
      </c>
      <c r="J577">
        <f t="shared" si="23"/>
        <v>8.4624682053560054</v>
      </c>
      <c r="K577">
        <f t="shared" si="24"/>
        <v>7.9277338822656089</v>
      </c>
    </row>
    <row r="578" spans="1:11">
      <c r="A578">
        <f t="shared" si="36"/>
        <v>6.8815839078633525</v>
      </c>
      <c r="B578">
        <f t="shared" si="22"/>
        <v>2.7288503429103765</v>
      </c>
      <c r="C578">
        <f t="shared" si="37"/>
        <v>0.68178845580076275</v>
      </c>
      <c r="D578">
        <f t="shared" si="17"/>
        <v>-1.4667306134209868</v>
      </c>
      <c r="E578">
        <f t="shared" si="38"/>
        <v>-2.0470618871096136</v>
      </c>
      <c r="F578">
        <f t="shared" si="39"/>
        <v>-4.1955809563313631</v>
      </c>
      <c r="G578" t="str">
        <f t="shared" si="20"/>
        <v/>
      </c>
      <c r="H578" t="str">
        <f t="shared" si="21"/>
        <v/>
      </c>
      <c r="I578">
        <f>SUM($G$534:H578)</f>
        <v>4</v>
      </c>
      <c r="J578">
        <f t="shared" si="23"/>
        <v>8.1260766959048176</v>
      </c>
      <c r="K578">
        <f t="shared" si="24"/>
        <v>8.4951534010035914</v>
      </c>
    </row>
    <row r="579" spans="1:11">
      <c r="A579">
        <f t="shared" si="36"/>
        <v>7.0311835580342947</v>
      </c>
      <c r="B579">
        <f t="shared" si="22"/>
        <v>2.6628963760028839</v>
      </c>
      <c r="C579">
        <f t="shared" si="37"/>
        <v>0.92786440347404431</v>
      </c>
      <c r="D579">
        <f t="shared" si="17"/>
        <v>-1.077743683512236</v>
      </c>
      <c r="E579">
        <f t="shared" si="38"/>
        <v>-1.7350319725288395</v>
      </c>
      <c r="F579">
        <f t="shared" si="39"/>
        <v>-3.7406400595151199</v>
      </c>
      <c r="G579" t="str">
        <f t="shared" si="20"/>
        <v/>
      </c>
      <c r="H579" t="str">
        <f t="shared" si="21"/>
        <v/>
      </c>
      <c r="I579">
        <f>SUM($G$534:H579)</f>
        <v>4</v>
      </c>
      <c r="J579">
        <f t="shared" si="23"/>
        <v>7.8271461840986802</v>
      </c>
      <c r="K579">
        <f t="shared" si="24"/>
        <v>9.0278219997142539</v>
      </c>
    </row>
    <row r="580" spans="1:11">
      <c r="A580">
        <f t="shared" si="36"/>
        <v>7.180783208205237</v>
      </c>
      <c r="B580">
        <f t="shared" si="22"/>
        <v>2.5995005525324468</v>
      </c>
      <c r="C580">
        <f t="shared" si="37"/>
        <v>1.2539603376626918</v>
      </c>
      <c r="D580">
        <f t="shared" si="17"/>
        <v>-0.79747338888241159</v>
      </c>
      <c r="E580">
        <f t="shared" si="38"/>
        <v>-1.3455402148697551</v>
      </c>
      <c r="F580">
        <f t="shared" si="39"/>
        <v>-3.3969739414148585</v>
      </c>
      <c r="G580" t="str">
        <f t="shared" si="20"/>
        <v/>
      </c>
      <c r="H580" t="str">
        <f t="shared" si="21"/>
        <v/>
      </c>
      <c r="I580">
        <f>SUM($G$534:H580)</f>
        <v>4</v>
      </c>
      <c r="J580">
        <f t="shared" si="23"/>
        <v>7.601817213494984</v>
      </c>
      <c r="K580">
        <f t="shared" si="24"/>
        <v>9.4894280883283919</v>
      </c>
    </row>
    <row r="581" spans="1:11">
      <c r="A581">
        <f t="shared" si="36"/>
        <v>7.3303828583761792</v>
      </c>
      <c r="B581">
        <f t="shared" si="22"/>
        <v>2.5385045457561874</v>
      </c>
      <c r="C581">
        <f t="shared" si="37"/>
        <v>1.7320508075688572</v>
      </c>
      <c r="D581">
        <f t="shared" si="17"/>
        <v>-0.5773502691896325</v>
      </c>
      <c r="E581">
        <f t="shared" si="38"/>
        <v>-0.80645373818733024</v>
      </c>
      <c r="F581">
        <f t="shared" si="39"/>
        <v>-3.1158548149458198</v>
      </c>
      <c r="G581" t="str">
        <f t="shared" si="20"/>
        <v/>
      </c>
      <c r="H581" t="str">
        <f t="shared" si="21"/>
        <v/>
      </c>
      <c r="I581">
        <f>SUM($G$534:H581)</f>
        <v>4</v>
      </c>
      <c r="J581">
        <f t="shared" si="23"/>
        <v>7.4782491013841792</v>
      </c>
      <c r="K581">
        <f t="shared" si="24"/>
        <v>9.8516552056990907</v>
      </c>
    </row>
    <row r="582" spans="1:11">
      <c r="A582">
        <f t="shared" si="36"/>
        <v>7.4799825085471214</v>
      </c>
      <c r="B582">
        <f t="shared" si="22"/>
        <v>2.4797626333589595</v>
      </c>
      <c r="C582">
        <f t="shared" si="37"/>
        <v>2.5479584458345155</v>
      </c>
      <c r="D582">
        <f t="shared" si="17"/>
        <v>-0.39247107881010862</v>
      </c>
      <c r="E582">
        <f t="shared" si="38"/>
        <v>6.819581247555595E-2</v>
      </c>
      <c r="F582">
        <f t="shared" si="39"/>
        <v>-2.8722337121690682</v>
      </c>
      <c r="G582">
        <f t="shared" si="20"/>
        <v>1</v>
      </c>
      <c r="H582" t="str">
        <f t="shared" si="21"/>
        <v/>
      </c>
      <c r="I582">
        <f>SUM($G$534:H582)</f>
        <v>5</v>
      </c>
      <c r="J582">
        <f t="shared" si="23"/>
        <v>7.4744177265323017</v>
      </c>
      <c r="K582">
        <f t="shared" si="24"/>
        <v>10.096382839461745</v>
      </c>
    </row>
    <row r="583" spans="1:11">
      <c r="A583">
        <f t="shared" si="36"/>
        <v>7.6295821587180637</v>
      </c>
      <c r="B583">
        <f t="shared" si="22"/>
        <v>2.4231404595008472</v>
      </c>
      <c r="C583">
        <f t="shared" si="37"/>
        <v>4.3812862675347093</v>
      </c>
      <c r="D583">
        <f t="shared" si="17"/>
        <v>-0.22824347439015585</v>
      </c>
      <c r="E583">
        <f t="shared" si="38"/>
        <v>1.9581458080338621</v>
      </c>
      <c r="F583">
        <f t="shared" si="39"/>
        <v>-2.6513839338910032</v>
      </c>
      <c r="G583" t="str">
        <f t="shared" si="20"/>
        <v/>
      </c>
      <c r="H583" t="str">
        <f t="shared" si="21"/>
        <v/>
      </c>
      <c r="I583">
        <f>SUM($G$534:H583)</f>
        <v>5</v>
      </c>
      <c r="J583">
        <f t="shared" si="23"/>
        <v>7.5968983575311153</v>
      </c>
      <c r="K583">
        <f t="shared" si="24"/>
        <v>10.216902368980339</v>
      </c>
    </row>
    <row r="584" spans="1:11">
      <c r="A584">
        <f t="shared" si="36"/>
        <v>7.7791818088890059</v>
      </c>
      <c r="B584">
        <f t="shared" si="22"/>
        <v>2.3685139395816854</v>
      </c>
      <c r="C584">
        <f t="shared" si="37"/>
        <v>13.344072639596648</v>
      </c>
      <c r="D584">
        <f t="shared" si="17"/>
        <v>-7.4939640019092923E-2</v>
      </c>
      <c r="E584">
        <f t="shared" si="38"/>
        <v>10.975558700014963</v>
      </c>
      <c r="F584">
        <f t="shared" si="39"/>
        <v>-2.4434535796007784</v>
      </c>
      <c r="G584" t="str">
        <f t="shared" si="20"/>
        <v/>
      </c>
      <c r="H584" t="str">
        <f t="shared" si="21"/>
        <v/>
      </c>
      <c r="I584">
        <f>SUM($G$534:H584)</f>
        <v>5</v>
      </c>
      <c r="J584">
        <f t="shared" si="23"/>
        <v>7.8407049954864965</v>
      </c>
      <c r="K584">
        <f t="shared" si="24"/>
        <v>10.218076635606296</v>
      </c>
    </row>
    <row r="585" spans="1:11">
      <c r="A585">
        <f t="shared" si="36"/>
        <v>7.9287814590599481</v>
      </c>
      <c r="B585">
        <f t="shared" si="22"/>
        <v>2.3157682888652578</v>
      </c>
      <c r="C585">
        <f t="shared" si="37"/>
        <v>-13.344072639598824</v>
      </c>
      <c r="D585">
        <f t="shared" si="17"/>
        <v>7.4939640019080711E-2</v>
      </c>
      <c r="E585">
        <f t="shared" si="38"/>
        <v>-15.659840928464082</v>
      </c>
      <c r="F585">
        <f t="shared" si="39"/>
        <v>-2.2408286488461773</v>
      </c>
      <c r="G585" t="str">
        <f t="shared" si="20"/>
        <v/>
      </c>
      <c r="H585" t="str">
        <f t="shared" si="21"/>
        <v/>
      </c>
      <c r="I585">
        <f>SUM($G$534:H585)</f>
        <v>5</v>
      </c>
      <c r="J585">
        <f t="shared" si="23"/>
        <v>8.1901629789779964</v>
      </c>
      <c r="K585">
        <f t="shared" si="24"/>
        <v>10.115466373600412</v>
      </c>
    </row>
    <row r="586" spans="1:11">
      <c r="A586">
        <f t="shared" ref="A586:A649" si="40">A585+$B$531</f>
        <v>8.0783811092308913</v>
      </c>
      <c r="B586">
        <f t="shared" si="22"/>
        <v>2.2647971588988369</v>
      </c>
      <c r="C586">
        <f t="shared" ref="C586:C649" si="41">TAN(A586)</f>
        <v>-4.3812862675349367</v>
      </c>
      <c r="D586">
        <f t="shared" si="17"/>
        <v>0.22824347439014403</v>
      </c>
      <c r="E586">
        <f t="shared" ref="E586:E649" si="42">C586-B586</f>
        <v>-6.6460834264337736</v>
      </c>
      <c r="F586">
        <f t="shared" ref="F586:F649" si="43">D586-B586</f>
        <v>-2.0365536845086929</v>
      </c>
      <c r="G586" t="str">
        <f t="shared" si="20"/>
        <v/>
      </c>
      <c r="H586" t="str">
        <f t="shared" si="21"/>
        <v/>
      </c>
      <c r="I586">
        <f>SUM($G$534:H586)</f>
        <v>5</v>
      </c>
      <c r="J586">
        <f t="shared" si="23"/>
        <v>8.6207018790533123</v>
      </c>
      <c r="K586">
        <f t="shared" si="24"/>
        <v>9.9335364580099395</v>
      </c>
    </row>
    <row r="587" spans="1:11">
      <c r="A587">
        <f t="shared" si="40"/>
        <v>8.2279807594018344</v>
      </c>
      <c r="B587">
        <f t="shared" si="22"/>
        <v>2.2155018679997132</v>
      </c>
      <c r="C587">
        <f t="shared" si="41"/>
        <v>-2.5479584458345932</v>
      </c>
      <c r="D587">
        <f t="shared" si="17"/>
        <v>0.39247107881009663</v>
      </c>
      <c r="E587">
        <f t="shared" si="42"/>
        <v>-4.7634603138343063</v>
      </c>
      <c r="F587">
        <f t="shared" si="43"/>
        <v>-1.8230307891896165</v>
      </c>
      <c r="G587" t="str">
        <f t="shared" si="20"/>
        <v/>
      </c>
      <c r="H587" t="str">
        <f t="shared" si="21"/>
        <v/>
      </c>
      <c r="I587">
        <f>SUM($G$534:H587)</f>
        <v>5</v>
      </c>
      <c r="J587">
        <f t="shared" si="23"/>
        <v>9.1013786332929474</v>
      </c>
      <c r="K587">
        <f t="shared" si="24"/>
        <v>9.7031320068395246</v>
      </c>
    </row>
    <row r="588" spans="1:11">
      <c r="A588">
        <f t="shared" si="40"/>
        <v>8.3775804095727775</v>
      </c>
      <c r="B588">
        <f t="shared" si="22"/>
        <v>2.1677907140407964</v>
      </c>
      <c r="C588">
        <f t="shared" si="41"/>
        <v>-1.7320508075688952</v>
      </c>
      <c r="D588">
        <f t="shared" si="17"/>
        <v>0.57735026918961985</v>
      </c>
      <c r="E588">
        <f t="shared" si="42"/>
        <v>-3.8998415216096918</v>
      </c>
      <c r="F588">
        <f t="shared" si="43"/>
        <v>-1.5904404448511764</v>
      </c>
      <c r="G588" t="str">
        <f t="shared" si="20"/>
        <v/>
      </c>
      <c r="H588" t="str">
        <f t="shared" si="21"/>
        <v/>
      </c>
      <c r="I588">
        <f>SUM($G$534:H588)</f>
        <v>5</v>
      </c>
      <c r="J588">
        <f t="shared" si="23"/>
        <v>9.5978827667174684</v>
      </c>
      <c r="K588">
        <f t="shared" si="24"/>
        <v>9.4584724780639391</v>
      </c>
    </row>
    <row r="589" spans="1:11">
      <c r="A589">
        <f t="shared" si="40"/>
        <v>8.5271800597437206</v>
      </c>
      <c r="B589">
        <f t="shared" si="22"/>
        <v>2.1215783594182569</v>
      </c>
      <c r="C589">
        <f t="shared" si="41"/>
        <v>-1.2539603376627138</v>
      </c>
      <c r="D589">
        <f t="shared" si="17"/>
        <v>0.7974733888823976</v>
      </c>
      <c r="E589">
        <f t="shared" si="42"/>
        <v>-3.3755386970809704</v>
      </c>
      <c r="F589">
        <f t="shared" si="43"/>
        <v>-1.3241049705358594</v>
      </c>
      <c r="G589" t="str">
        <f t="shared" si="20"/>
        <v/>
      </c>
      <c r="H589" t="str">
        <f t="shared" si="21"/>
        <v/>
      </c>
      <c r="I589">
        <f>SUM($G$534:H589)</f>
        <v>5</v>
      </c>
      <c r="J589">
        <f t="shared" si="23"/>
        <v>10.075740944068173</v>
      </c>
      <c r="K589">
        <f t="shared" si="24"/>
        <v>9.2339465069100193</v>
      </c>
    </row>
    <row r="590" spans="1:11">
      <c r="A590">
        <f t="shared" si="40"/>
        <v>8.6767797099146637</v>
      </c>
      <c r="B590">
        <f t="shared" si="22"/>
        <v>2.0767852794787358</v>
      </c>
      <c r="C590">
        <f t="shared" si="41"/>
        <v>-0.92786440347405863</v>
      </c>
      <c r="D590">
        <f t="shared" si="17"/>
        <v>1.0777436835122194</v>
      </c>
      <c r="E590">
        <f t="shared" si="42"/>
        <v>-3.0046496829527944</v>
      </c>
      <c r="F590">
        <f t="shared" si="43"/>
        <v>-0.99904159596651643</v>
      </c>
      <c r="G590" t="str">
        <f t="shared" si="20"/>
        <v/>
      </c>
      <c r="H590" t="str">
        <f t="shared" si="21"/>
        <v/>
      </c>
      <c r="I590">
        <f>SUM($G$534:H590)</f>
        <v>5</v>
      </c>
      <c r="J590">
        <f t="shared" si="23"/>
        <v>10.503429350832693</v>
      </c>
      <c r="K590">
        <f t="shared" si="24"/>
        <v>9.0609989773791835</v>
      </c>
    </row>
    <row r="591" spans="1:11">
      <c r="A591">
        <f t="shared" si="40"/>
        <v>8.8263793600856069</v>
      </c>
      <c r="B591">
        <f t="shared" si="22"/>
        <v>2.0333372668654883</v>
      </c>
      <c r="C591">
        <f t="shared" si="41"/>
        <v>-0.68178845580077274</v>
      </c>
      <c r="D591">
        <f t="shared" si="17"/>
        <v>1.4667306134209652</v>
      </c>
      <c r="E591">
        <f t="shared" si="42"/>
        <v>-2.7151257226662611</v>
      </c>
      <c r="F591">
        <f t="shared" si="43"/>
        <v>-0.5666066534445231</v>
      </c>
      <c r="G591" t="str">
        <f t="shared" si="20"/>
        <v/>
      </c>
      <c r="H591" t="str">
        <f t="shared" si="21"/>
        <v/>
      </c>
      <c r="I591">
        <f>SUM($G$534:H591)</f>
        <v>5</v>
      </c>
      <c r="J591">
        <f t="shared" si="23"/>
        <v>10.85511955297603</v>
      </c>
      <c r="K591">
        <f t="shared" si="24"/>
        <v>8.9653846705656601</v>
      </c>
    </row>
    <row r="592" spans="1:11">
      <c r="A592">
        <f t="shared" si="40"/>
        <v>8.97597901025655</v>
      </c>
      <c r="B592">
        <f t="shared" si="22"/>
        <v>1.9911649852472177</v>
      </c>
      <c r="C592">
        <f t="shared" si="41"/>
        <v>-0.48157461880753127</v>
      </c>
      <c r="D592">
        <f t="shared" si="17"/>
        <v>2.0765213965723253</v>
      </c>
      <c r="E592">
        <f t="shared" si="42"/>
        <v>-2.4727396040547491</v>
      </c>
      <c r="F592">
        <f t="shared" si="43"/>
        <v>8.5356411325107517E-2</v>
      </c>
      <c r="G592" t="str">
        <f t="shared" si="20"/>
        <v/>
      </c>
      <c r="H592">
        <f t="shared" si="21"/>
        <v>1</v>
      </c>
      <c r="I592">
        <f>SUM($G$534:H592)</f>
        <v>6</v>
      </c>
      <c r="J592">
        <f t="shared" si="23"/>
        <v>11.11282431926587</v>
      </c>
      <c r="K592">
        <f t="shared" si="24"/>
        <v>8.9650219993941569</v>
      </c>
    </row>
    <row r="593" spans="1:11">
      <c r="A593">
        <f t="shared" si="40"/>
        <v>9.1255786604274931</v>
      </c>
      <c r="B593">
        <f t="shared" si="22"/>
        <v>1.9502035667495161</v>
      </c>
      <c r="C593">
        <f t="shared" si="41"/>
        <v>-0.30845914892734261</v>
      </c>
      <c r="D593">
        <f t="shared" si="17"/>
        <v>3.2419203757692707</v>
      </c>
      <c r="E593">
        <f t="shared" si="42"/>
        <v>-2.2586627156768588</v>
      </c>
      <c r="F593">
        <f t="shared" si="43"/>
        <v>1.2917168090197546</v>
      </c>
      <c r="G593" t="str">
        <f t="shared" si="20"/>
        <v/>
      </c>
      <c r="H593" t="str">
        <f t="shared" si="21"/>
        <v/>
      </c>
      <c r="I593">
        <f>SUM($G$534:H593)</f>
        <v>6</v>
      </c>
      <c r="J593">
        <f t="shared" si="23"/>
        <v>11.267770172624573</v>
      </c>
      <c r="K593">
        <f t="shared" si="24"/>
        <v>9.0686200577069975</v>
      </c>
    </row>
    <row r="594" spans="1:11">
      <c r="A594">
        <f t="shared" si="40"/>
        <v>9.2751783105984362</v>
      </c>
      <c r="B594">
        <f t="shared" si="22"/>
        <v>1.9103922481405655</v>
      </c>
      <c r="C594">
        <f t="shared" si="41"/>
        <v>-0.1507257482507354</v>
      </c>
      <c r="D594">
        <f t="shared" si="17"/>
        <v>6.6345664997892682</v>
      </c>
      <c r="E594">
        <f t="shared" si="42"/>
        <v>-2.0611179963913009</v>
      </c>
      <c r="F594">
        <f t="shared" si="43"/>
        <v>4.7241742516487024</v>
      </c>
      <c r="G594" t="str">
        <f t="shared" si="20"/>
        <v/>
      </c>
      <c r="H594" t="str">
        <f t="shared" si="21"/>
        <v/>
      </c>
      <c r="I594">
        <f>SUM($G$534:H594)</f>
        <v>6</v>
      </c>
      <c r="J594">
        <f t="shared" si="23"/>
        <v>11.320897338698659</v>
      </c>
      <c r="K594">
        <f t="shared" si="24"/>
        <v>9.2751783105984362</v>
      </c>
    </row>
    <row r="595" spans="1:11">
      <c r="A595">
        <f t="shared" si="40"/>
        <v>9.4247779607693793</v>
      </c>
      <c r="B595">
        <f t="shared" si="22"/>
        <v>1.8716740414498554</v>
      </c>
      <c r="C595">
        <f t="shared" si="41"/>
        <v>-3.67544536472586E-16</v>
      </c>
      <c r="D595">
        <f t="shared" si="17"/>
        <v>2720758712936512</v>
      </c>
      <c r="E595">
        <f t="shared" si="42"/>
        <v>-1.8716740414498558</v>
      </c>
      <c r="F595">
        <f t="shared" si="43"/>
        <v>2720758712936510</v>
      </c>
      <c r="G595" t="str">
        <f t="shared" si="20"/>
        <v/>
      </c>
      <c r="H595" t="str">
        <f t="shared" si="21"/>
        <v/>
      </c>
      <c r="I595">
        <f>SUM($G$534:H595)</f>
        <v>6</v>
      </c>
      <c r="J595">
        <f t="shared" si="23"/>
        <v>11.282468402412732</v>
      </c>
      <c r="K595">
        <f t="shared" si="24"/>
        <v>9.5743776109403207</v>
      </c>
    </row>
    <row r="596" spans="1:11">
      <c r="A596">
        <f t="shared" si="40"/>
        <v>9.5743776109403225</v>
      </c>
      <c r="B596">
        <f t="shared" si="22"/>
        <v>1.8339954352374415</v>
      </c>
      <c r="C596">
        <f t="shared" si="41"/>
        <v>0.15072574825073465</v>
      </c>
      <c r="D596">
        <f t="shared" si="17"/>
        <v>-6.634566499789301</v>
      </c>
      <c r="E596">
        <f t="shared" si="42"/>
        <v>-1.6832696869867068</v>
      </c>
      <c r="F596">
        <f t="shared" si="43"/>
        <v>-8.4685619350267416</v>
      </c>
      <c r="G596" t="str">
        <f t="shared" si="20"/>
        <v/>
      </c>
      <c r="H596" t="str">
        <f t="shared" si="21"/>
        <v/>
      </c>
      <c r="I596">
        <f>SUM($G$534:H596)</f>
        <v>6</v>
      </c>
      <c r="J596">
        <f t="shared" si="23"/>
        <v>11.170847066593852</v>
      </c>
      <c r="K596">
        <f t="shared" si="24"/>
        <v>9.9478011442588485</v>
      </c>
    </row>
    <row r="597" spans="1:11">
      <c r="A597">
        <f t="shared" si="40"/>
        <v>9.7239772611112656</v>
      </c>
      <c r="B597">
        <f t="shared" si="22"/>
        <v>1.7973061231953105</v>
      </c>
      <c r="C597">
        <f t="shared" si="41"/>
        <v>0.30845914892734183</v>
      </c>
      <c r="D597">
        <f t="shared" si="17"/>
        <v>-3.2419203757692787</v>
      </c>
      <c r="E597">
        <f t="shared" si="42"/>
        <v>-1.4888469742679686</v>
      </c>
      <c r="F597">
        <f t="shared" si="43"/>
        <v>-5.039226498964589</v>
      </c>
      <c r="G597" t="str">
        <f t="shared" si="20"/>
        <v/>
      </c>
      <c r="H597" t="str">
        <f t="shared" si="21"/>
        <v/>
      </c>
      <c r="I597">
        <f>SUM($G$534:H597)</f>
        <v>6</v>
      </c>
      <c r="J597">
        <f t="shared" si="23"/>
        <v>11.010580859638331</v>
      </c>
      <c r="K597">
        <f t="shared" si="24"/>
        <v>10.37085145169681</v>
      </c>
    </row>
    <row r="598" spans="1:11">
      <c r="A598">
        <f t="shared" si="40"/>
        <v>9.8735769112822087</v>
      </c>
      <c r="B598">
        <f t="shared" si="22"/>
        <v>1.7615587571629976</v>
      </c>
      <c r="C598">
        <f t="shared" si="41"/>
        <v>0.48157461880753039</v>
      </c>
      <c r="D598">
        <f t="shared" ref="D598:D661" si="44">-1/TAN(A598)</f>
        <v>-2.0765213965723293</v>
      </c>
      <c r="E598">
        <f t="shared" si="42"/>
        <v>-1.2799841383554673</v>
      </c>
      <c r="F598">
        <f t="shared" si="43"/>
        <v>-3.8380801537353268</v>
      </c>
      <c r="G598" t="str">
        <f t="shared" ref="G598:G661" si="45">IF(E598*E597&gt;0,"",IF(C598&gt;C597,1,""))</f>
        <v/>
      </c>
      <c r="H598" t="str">
        <f t="shared" ref="H598:H661" si="46">IF(F598*F597&gt;0,"",IF(D598&gt;D597,1,""))</f>
        <v/>
      </c>
      <c r="I598">
        <f>SUM($G$534:H598)</f>
        <v>6</v>
      </c>
      <c r="J598">
        <f t="shared" si="23"/>
        <v>10.829980235837631</v>
      </c>
      <c r="K598">
        <f t="shared" si="24"/>
        <v>10.815171084548552</v>
      </c>
    </row>
    <row r="599" spans="1:11">
      <c r="A599">
        <f t="shared" si="40"/>
        <v>10.023176561453152</v>
      </c>
      <c r="B599">
        <f t="shared" ref="B599:B662" si="47">(($B$530-A599^2)^0.5/A599)</f>
        <v>1.7267087219862205</v>
      </c>
      <c r="C599">
        <f t="shared" si="41"/>
        <v>0.68178845580077163</v>
      </c>
      <c r="D599">
        <f t="shared" si="44"/>
        <v>-1.4667306134209677</v>
      </c>
      <c r="E599">
        <f t="shared" si="42"/>
        <v>-1.0449202661854489</v>
      </c>
      <c r="F599">
        <f t="shared" si="43"/>
        <v>-3.1934393354071879</v>
      </c>
      <c r="G599" t="str">
        <f t="shared" si="45"/>
        <v/>
      </c>
      <c r="H599" t="str">
        <f t="shared" si="46"/>
        <v/>
      </c>
      <c r="I599">
        <f>SUM($G$534:H599)</f>
        <v>6</v>
      </c>
      <c r="J599">
        <f t="shared" ref="J599:J662" si="48">A599-$B$531*E599/(C600-C599)</f>
        <v>10.658426401008445</v>
      </c>
      <c r="K599">
        <f t="shared" ref="K599:K662" si="49">A599-$B$531*F599/(D600-D599)</f>
        <v>11.251334555170617</v>
      </c>
    </row>
    <row r="600" spans="1:11">
      <c r="A600">
        <f t="shared" si="40"/>
        <v>10.172776211624095</v>
      </c>
      <c r="B600">
        <f t="shared" si="47"/>
        <v>1.6927139299478082</v>
      </c>
      <c r="C600">
        <f t="shared" si="41"/>
        <v>0.9278644034740573</v>
      </c>
      <c r="D600">
        <f t="shared" si="44"/>
        <v>-1.0777436835122209</v>
      </c>
      <c r="E600">
        <f t="shared" si="42"/>
        <v>-0.76484952647375093</v>
      </c>
      <c r="F600">
        <f t="shared" si="43"/>
        <v>-2.7704576134600289</v>
      </c>
      <c r="G600" t="str">
        <f t="shared" si="45"/>
        <v/>
      </c>
      <c r="H600" t="str">
        <f t="shared" si="46"/>
        <v/>
      </c>
      <c r="I600">
        <f>SUM($G$534:H600)</f>
        <v>6</v>
      </c>
      <c r="J600">
        <f t="shared" si="48"/>
        <v>10.523658297531025</v>
      </c>
      <c r="K600">
        <f t="shared" si="49"/>
        <v>11.651561147910183</v>
      </c>
    </row>
    <row r="601" spans="1:11">
      <c r="A601">
        <f t="shared" si="40"/>
        <v>10.322375861795038</v>
      </c>
      <c r="B601">
        <f t="shared" si="47"/>
        <v>1.6595346327613207</v>
      </c>
      <c r="C601">
        <f t="shared" si="41"/>
        <v>1.253960337662712</v>
      </c>
      <c r="D601">
        <f t="shared" si="44"/>
        <v>-0.79747338888239883</v>
      </c>
      <c r="E601">
        <f t="shared" si="42"/>
        <v>-0.40557429509860876</v>
      </c>
      <c r="F601">
        <f t="shared" si="43"/>
        <v>-2.4570080216437198</v>
      </c>
      <c r="G601" t="str">
        <f t="shared" si="45"/>
        <v/>
      </c>
      <c r="H601" t="str">
        <f t="shared" si="46"/>
        <v/>
      </c>
      <c r="I601">
        <f>SUM($G$534:H601)</f>
        <v>6</v>
      </c>
      <c r="J601">
        <f t="shared" si="48"/>
        <v>10.449284420915626</v>
      </c>
      <c r="K601">
        <f t="shared" si="49"/>
        <v>11.992202915936863</v>
      </c>
    </row>
    <row r="602" spans="1:11">
      <c r="A602">
        <f t="shared" si="40"/>
        <v>10.471975511965981</v>
      </c>
      <c r="B602">
        <f t="shared" si="47"/>
        <v>1.627133249345043</v>
      </c>
      <c r="C602">
        <f t="shared" si="41"/>
        <v>1.7320508075688923</v>
      </c>
      <c r="D602">
        <f t="shared" si="44"/>
        <v>-0.57735026918962074</v>
      </c>
      <c r="E602">
        <f t="shared" si="42"/>
        <v>0.10491755822384929</v>
      </c>
      <c r="F602">
        <f t="shared" si="43"/>
        <v>-2.2044835185346638</v>
      </c>
      <c r="G602">
        <f t="shared" si="45"/>
        <v>1</v>
      </c>
      <c r="H602" t="str">
        <f t="shared" si="46"/>
        <v/>
      </c>
      <c r="I602">
        <f>SUM($G$534:H602)</f>
        <v>7</v>
      </c>
      <c r="J602">
        <f t="shared" si="48"/>
        <v>10.452738493863736</v>
      </c>
      <c r="K602">
        <f t="shared" si="49"/>
        <v>12.255788836242205</v>
      </c>
    </row>
    <row r="603" spans="1:11">
      <c r="A603">
        <f t="shared" si="40"/>
        <v>10.621575162136924</v>
      </c>
      <c r="B603">
        <f t="shared" si="47"/>
        <v>1.595474207792243</v>
      </c>
      <c r="C603">
        <f t="shared" si="41"/>
        <v>2.5479584458345879</v>
      </c>
      <c r="D603">
        <f t="shared" si="44"/>
        <v>-0.39247107881009746</v>
      </c>
      <c r="E603">
        <f t="shared" si="42"/>
        <v>0.95248423804234483</v>
      </c>
      <c r="F603">
        <f t="shared" si="43"/>
        <v>-1.9879452866023404</v>
      </c>
      <c r="G603" t="str">
        <f t="shared" si="45"/>
        <v/>
      </c>
      <c r="H603" t="str">
        <f t="shared" si="46"/>
        <v/>
      </c>
      <c r="I603">
        <f>SUM($G$534:H603)</f>
        <v>7</v>
      </c>
      <c r="J603">
        <f t="shared" si="48"/>
        <v>10.543852396400288</v>
      </c>
      <c r="K603">
        <f t="shared" si="49"/>
        <v>12.432451722658392</v>
      </c>
    </row>
    <row r="604" spans="1:11">
      <c r="A604">
        <f t="shared" si="40"/>
        <v>10.771174812307867</v>
      </c>
      <c r="B604">
        <f t="shared" si="47"/>
        <v>1.5645238001266963</v>
      </c>
      <c r="C604">
        <f t="shared" si="41"/>
        <v>4.3812862675349225</v>
      </c>
      <c r="D604">
        <f t="shared" si="44"/>
        <v>-0.22824347439014475</v>
      </c>
      <c r="E604">
        <f t="shared" si="42"/>
        <v>2.8167624674082261</v>
      </c>
      <c r="F604">
        <f t="shared" si="43"/>
        <v>-1.792767274516841</v>
      </c>
      <c r="G604" t="str">
        <f t="shared" si="45"/>
        <v/>
      </c>
      <c r="H604" t="str">
        <f t="shared" si="46"/>
        <v/>
      </c>
      <c r="I604">
        <f>SUM($G$534:H604)</f>
        <v>7</v>
      </c>
      <c r="J604">
        <f t="shared" si="48"/>
        <v>10.724159669667367</v>
      </c>
      <c r="K604">
        <f t="shared" si="49"/>
        <v>12.520624577905229</v>
      </c>
    </row>
    <row r="605" spans="1:11">
      <c r="A605">
        <f t="shared" si="40"/>
        <v>10.920774462478811</v>
      </c>
      <c r="B605">
        <f t="shared" si="47"/>
        <v>1.5342500485839088</v>
      </c>
      <c r="C605">
        <f t="shared" si="41"/>
        <v>13.344072639598693</v>
      </c>
      <c r="D605">
        <f t="shared" si="44"/>
        <v>-7.4939640019081447E-2</v>
      </c>
      <c r="E605">
        <f t="shared" si="42"/>
        <v>11.809822591014784</v>
      </c>
      <c r="F605">
        <f t="shared" si="43"/>
        <v>-1.6091896886029902</v>
      </c>
      <c r="G605" t="str">
        <f t="shared" si="45"/>
        <v/>
      </c>
      <c r="H605" t="str">
        <f t="shared" si="46"/>
        <v/>
      </c>
      <c r="I605">
        <f>SUM($G$534:H605)</f>
        <v>7</v>
      </c>
      <c r="J605">
        <f t="shared" si="48"/>
        <v>10.986974091929044</v>
      </c>
      <c r="K605">
        <f t="shared" si="49"/>
        <v>12.526961884865546</v>
      </c>
    </row>
    <row r="606" spans="1:11">
      <c r="A606">
        <f t="shared" si="40"/>
        <v>11.070374112649754</v>
      </c>
      <c r="B606">
        <f t="shared" si="47"/>
        <v>1.5046225822910924</v>
      </c>
      <c r="C606">
        <f t="shared" si="41"/>
        <v>-13.34407263959662</v>
      </c>
      <c r="D606">
        <f t="shared" si="44"/>
        <v>7.493964001909309E-2</v>
      </c>
      <c r="E606">
        <f t="shared" si="42"/>
        <v>-14.848695221887713</v>
      </c>
      <c r="F606">
        <f t="shared" si="43"/>
        <v>-1.4296829422719992</v>
      </c>
      <c r="G606" t="str">
        <f t="shared" si="45"/>
        <v/>
      </c>
      <c r="H606" t="str">
        <f t="shared" si="46"/>
        <v/>
      </c>
      <c r="I606">
        <f>SUM($G$534:H606)</f>
        <v>7</v>
      </c>
      <c r="J606">
        <f t="shared" si="48"/>
        <v>11.318216638230146</v>
      </c>
      <c r="K606">
        <f t="shared" si="49"/>
        <v>12.46551252452776</v>
      </c>
    </row>
    <row r="607" spans="1:11">
      <c r="A607">
        <f t="shared" si="40"/>
        <v>11.219973762820697</v>
      </c>
      <c r="B607">
        <f t="shared" si="47"/>
        <v>1.4756125233352109</v>
      </c>
      <c r="C607">
        <f t="shared" si="41"/>
        <v>-4.381286267534688</v>
      </c>
      <c r="D607">
        <f t="shared" si="44"/>
        <v>0.22824347439015696</v>
      </c>
      <c r="E607">
        <f t="shared" si="42"/>
        <v>-5.8568987908698986</v>
      </c>
      <c r="F607">
        <f t="shared" si="43"/>
        <v>-1.247369048945054</v>
      </c>
      <c r="G607" t="str">
        <f t="shared" si="45"/>
        <v/>
      </c>
      <c r="H607" t="str">
        <f t="shared" si="46"/>
        <v/>
      </c>
      <c r="I607">
        <f>SUM($G$534:H607)</f>
        <v>7</v>
      </c>
      <c r="J607">
        <f t="shared" si="48"/>
        <v>11.697897023368935</v>
      </c>
      <c r="K607">
        <f t="shared" si="49"/>
        <v>12.356238119932444</v>
      </c>
    </row>
    <row r="608" spans="1:11">
      <c r="A608">
        <f t="shared" si="40"/>
        <v>11.36957341299164</v>
      </c>
      <c r="B608">
        <f t="shared" si="47"/>
        <v>1.4471923813104171</v>
      </c>
      <c r="C608">
        <f t="shared" si="41"/>
        <v>-2.5479584458345008</v>
      </c>
      <c r="D608">
        <f t="shared" si="44"/>
        <v>0.3924710788101109</v>
      </c>
      <c r="E608">
        <f t="shared" si="42"/>
        <v>-3.9951508271449176</v>
      </c>
      <c r="F608">
        <f t="shared" si="43"/>
        <v>-1.0547213025003062</v>
      </c>
      <c r="G608" t="str">
        <f t="shared" si="45"/>
        <v/>
      </c>
      <c r="H608" t="str">
        <f t="shared" si="46"/>
        <v/>
      </c>
      <c r="I608">
        <f>SUM($G$534:H608)</f>
        <v>7</v>
      </c>
      <c r="J608">
        <f t="shared" si="48"/>
        <v>12.102098931923518</v>
      </c>
      <c r="K608">
        <f t="shared" si="49"/>
        <v>12.223027701481216</v>
      </c>
    </row>
    <row r="609" spans="1:11">
      <c r="A609">
        <f t="shared" si="40"/>
        <v>11.519173063162583</v>
      </c>
      <c r="B609">
        <f t="shared" si="47"/>
        <v>1.4193359555257035</v>
      </c>
      <c r="C609">
        <f t="shared" si="41"/>
        <v>-1.7320508075688459</v>
      </c>
      <c r="D609">
        <f t="shared" si="44"/>
        <v>0.57735026918963628</v>
      </c>
      <c r="E609">
        <f t="shared" si="42"/>
        <v>-3.1513867630945493</v>
      </c>
      <c r="F609">
        <f t="shared" si="43"/>
        <v>-0.84198568633606719</v>
      </c>
      <c r="G609" t="str">
        <f t="shared" si="45"/>
        <v/>
      </c>
      <c r="H609" t="str">
        <f t="shared" si="46"/>
        <v/>
      </c>
      <c r="I609">
        <f>SUM($G$534:H609)</f>
        <v>7</v>
      </c>
      <c r="J609">
        <f t="shared" si="48"/>
        <v>12.505275876307584</v>
      </c>
      <c r="K609">
        <f t="shared" si="49"/>
        <v>12.091401751819259</v>
      </c>
    </row>
    <row r="610" spans="1:11">
      <c r="A610">
        <f t="shared" si="40"/>
        <v>11.668772713333526</v>
      </c>
      <c r="B610">
        <f t="shared" si="47"/>
        <v>1.3920182441321562</v>
      </c>
      <c r="C610">
        <f t="shared" si="41"/>
        <v>-1.2539603376626822</v>
      </c>
      <c r="D610">
        <f t="shared" si="44"/>
        <v>0.7974733888824177</v>
      </c>
      <c r="E610">
        <f t="shared" si="42"/>
        <v>-2.6459785817948385</v>
      </c>
      <c r="F610">
        <f t="shared" si="43"/>
        <v>-0.59454485524973855</v>
      </c>
      <c r="G610" t="str">
        <f t="shared" si="45"/>
        <v/>
      </c>
      <c r="H610" t="str">
        <f t="shared" si="46"/>
        <v/>
      </c>
      <c r="I610">
        <f>SUM($G$534:H610)</f>
        <v>7</v>
      </c>
      <c r="J610">
        <f t="shared" si="48"/>
        <v>12.882640868976713</v>
      </c>
      <c r="K610">
        <f t="shared" si="49"/>
        <v>11.986122443435207</v>
      </c>
    </row>
    <row r="611" spans="1:11">
      <c r="A611">
        <f t="shared" si="40"/>
        <v>11.818372363504469</v>
      </c>
      <c r="B611">
        <f t="shared" si="47"/>
        <v>1.3652153594980472</v>
      </c>
      <c r="C611">
        <f t="shared" si="41"/>
        <v>-0.92786440347403576</v>
      </c>
      <c r="D611">
        <f t="shared" si="44"/>
        <v>1.0777436835122458</v>
      </c>
      <c r="E611">
        <f t="shared" si="42"/>
        <v>-2.2930797629720829</v>
      </c>
      <c r="F611">
        <f t="shared" si="43"/>
        <v>-0.28747167598580137</v>
      </c>
      <c r="G611" t="str">
        <f t="shared" si="45"/>
        <v/>
      </c>
      <c r="H611" t="str">
        <f t="shared" si="46"/>
        <v/>
      </c>
      <c r="I611">
        <f>SUM($G$534:H611)</f>
        <v>7</v>
      </c>
      <c r="J611">
        <f t="shared" si="48"/>
        <v>13.212429497483921</v>
      </c>
      <c r="K611">
        <f t="shared" si="49"/>
        <v>11.928930479612941</v>
      </c>
    </row>
    <row r="612" spans="1:11">
      <c r="A612">
        <f t="shared" si="40"/>
        <v>11.967972013675412</v>
      </c>
      <c r="B612">
        <f t="shared" si="47"/>
        <v>1.3389044492203059</v>
      </c>
      <c r="C612">
        <f t="shared" si="41"/>
        <v>-0.68178845580075476</v>
      </c>
      <c r="D612">
        <f t="shared" si="44"/>
        <v>1.4667306134210039</v>
      </c>
      <c r="E612">
        <f t="shared" si="42"/>
        <v>-2.0206929050210607</v>
      </c>
      <c r="F612">
        <f t="shared" si="43"/>
        <v>0.12782616420069792</v>
      </c>
      <c r="G612" t="str">
        <f t="shared" si="45"/>
        <v/>
      </c>
      <c r="H612">
        <f t="shared" si="46"/>
        <v>1</v>
      </c>
      <c r="I612">
        <f>SUM($G$534:H612)</f>
        <v>8</v>
      </c>
      <c r="J612">
        <f t="shared" si="48"/>
        <v>13.477832452063918</v>
      </c>
      <c r="K612">
        <f t="shared" si="49"/>
        <v>11.936612488448921</v>
      </c>
    </row>
    <row r="613" spans="1:11">
      <c r="A613">
        <f t="shared" si="40"/>
        <v>12.117571663846356</v>
      </c>
      <c r="B613">
        <f t="shared" si="47"/>
        <v>1.313063622213541</v>
      </c>
      <c r="C613">
        <f t="shared" si="41"/>
        <v>-0.48157461880751612</v>
      </c>
      <c r="D613">
        <f t="shared" si="44"/>
        <v>2.0765213965723905</v>
      </c>
      <c r="E613">
        <f t="shared" si="42"/>
        <v>-1.7946382410210571</v>
      </c>
      <c r="F613">
        <f t="shared" si="43"/>
        <v>0.76345777435884954</v>
      </c>
      <c r="G613" t="str">
        <f t="shared" si="45"/>
        <v/>
      </c>
      <c r="H613" t="str">
        <f t="shared" si="46"/>
        <v/>
      </c>
      <c r="I613">
        <f>SUM($G$534:H613)</f>
        <v>8</v>
      </c>
      <c r="J613">
        <f t="shared" si="48"/>
        <v>13.668428171505425</v>
      </c>
      <c r="K613">
        <f t="shared" si="49"/>
        <v>12.019568303621117</v>
      </c>
    </row>
    <row r="614" spans="1:11">
      <c r="A614">
        <f t="shared" si="40"/>
        <v>12.267171314017299</v>
      </c>
      <c r="B614">
        <f t="shared" si="47"/>
        <v>1.2876718793635595</v>
      </c>
      <c r="C614">
        <f t="shared" si="41"/>
        <v>-0.30845914892732912</v>
      </c>
      <c r="D614">
        <f t="shared" si="44"/>
        <v>3.2419203757694124</v>
      </c>
      <c r="E614">
        <f t="shared" si="42"/>
        <v>-1.5961310282908887</v>
      </c>
      <c r="F614">
        <f t="shared" si="43"/>
        <v>1.9542484964058529</v>
      </c>
      <c r="G614" t="str">
        <f t="shared" si="45"/>
        <v/>
      </c>
      <c r="H614" t="str">
        <f t="shared" si="46"/>
        <v/>
      </c>
      <c r="I614">
        <f>SUM($G$534:H614)</f>
        <v>8</v>
      </c>
      <c r="J614">
        <f t="shared" si="48"/>
        <v>13.780995541701738</v>
      </c>
      <c r="K614">
        <f t="shared" si="49"/>
        <v>12.180998197010048</v>
      </c>
    </row>
    <row r="615" spans="1:11">
      <c r="A615">
        <f t="shared" si="40"/>
        <v>12.416770964188242</v>
      </c>
      <c r="B615">
        <f t="shared" si="47"/>
        <v>1.262709048271871</v>
      </c>
      <c r="C615">
        <f t="shared" si="41"/>
        <v>-0.15072574825072282</v>
      </c>
      <c r="D615">
        <f t="shared" si="44"/>
        <v>6.6345664997898215</v>
      </c>
      <c r="E615">
        <f t="shared" si="42"/>
        <v>-1.4134347965225937</v>
      </c>
      <c r="F615">
        <f t="shared" si="43"/>
        <v>5.3718574515179505</v>
      </c>
      <c r="G615" t="str">
        <f t="shared" si="45"/>
        <v/>
      </c>
      <c r="H615" t="str">
        <f t="shared" si="46"/>
        <v/>
      </c>
      <c r="I615">
        <f>SUM($G$534:H615)</f>
        <v>8</v>
      </c>
      <c r="J615">
        <f t="shared" si="48"/>
        <v>13.819645745393295</v>
      </c>
      <c r="K615">
        <f t="shared" si="49"/>
        <v>12.416770964188251</v>
      </c>
    </row>
    <row r="616" spans="1:11">
      <c r="A616">
        <f t="shared" si="40"/>
        <v>12.566370614359185</v>
      </c>
      <c r="B616">
        <f t="shared" si="47"/>
        <v>1.2381557216515375</v>
      </c>
      <c r="C616">
        <f t="shared" si="41"/>
        <v>1.1944438493838305E-14</v>
      </c>
      <c r="D616">
        <f t="shared" si="44"/>
        <v>-83720971941532.719</v>
      </c>
      <c r="E616">
        <f t="shared" si="42"/>
        <v>-1.2381557216515255</v>
      </c>
      <c r="F616">
        <f t="shared" si="43"/>
        <v>-83720971941533.953</v>
      </c>
      <c r="G616" t="str">
        <f t="shared" si="45"/>
        <v/>
      </c>
      <c r="H616" t="str">
        <f t="shared" si="46"/>
        <v/>
      </c>
      <c r="I616">
        <f>SUM($G$534:H616)</f>
        <v>8</v>
      </c>
      <c r="J616">
        <f t="shared" si="48"/>
        <v>13.795275860913936</v>
      </c>
      <c r="K616">
        <f t="shared" si="49"/>
        <v>12.715970264530142</v>
      </c>
    </row>
    <row r="617" spans="1:11">
      <c r="A617">
        <f t="shared" si="40"/>
        <v>12.715970264530128</v>
      </c>
      <c r="B617">
        <f t="shared" si="47"/>
        <v>1.213993198963315</v>
      </c>
      <c r="C617">
        <f t="shared" si="41"/>
        <v>0.15072574825074725</v>
      </c>
      <c r="D617">
        <f t="shared" si="44"/>
        <v>-6.6345664997887468</v>
      </c>
      <c r="E617">
        <f t="shared" si="42"/>
        <v>-1.0632674507125679</v>
      </c>
      <c r="F617">
        <f t="shared" si="43"/>
        <v>-7.8485596987520623</v>
      </c>
      <c r="G617" t="str">
        <f t="shared" si="45"/>
        <v/>
      </c>
      <c r="H617" t="str">
        <f t="shared" si="46"/>
        <v/>
      </c>
      <c r="I617">
        <f>SUM($G$534:H617)</f>
        <v>8</v>
      </c>
      <c r="J617">
        <f t="shared" si="48"/>
        <v>13.72440879424186</v>
      </c>
      <c r="K617">
        <f t="shared" si="49"/>
        <v>13.062054631233233</v>
      </c>
    </row>
    <row r="618" spans="1:11">
      <c r="A618">
        <f t="shared" si="40"/>
        <v>12.865569914701071</v>
      </c>
      <c r="B618">
        <f t="shared" si="47"/>
        <v>1.1902034309046963</v>
      </c>
      <c r="C618">
        <f t="shared" si="41"/>
        <v>0.30845914892735532</v>
      </c>
      <c r="D618">
        <f t="shared" si="44"/>
        <v>-3.2419203757691371</v>
      </c>
      <c r="E618">
        <f t="shared" si="42"/>
        <v>-0.88174428197734089</v>
      </c>
      <c r="F618">
        <f t="shared" si="43"/>
        <v>-4.4321238066738333</v>
      </c>
      <c r="G618" t="str">
        <f t="shared" si="45"/>
        <v/>
      </c>
      <c r="H618" t="str">
        <f t="shared" si="46"/>
        <v/>
      </c>
      <c r="I618">
        <f>SUM($G$534:H618)</f>
        <v>8</v>
      </c>
      <c r="J618">
        <f t="shared" si="48"/>
        <v>13.627538999354975</v>
      </c>
      <c r="K618">
        <f t="shared" si="49"/>
        <v>13.43451169586656</v>
      </c>
    </row>
    <row r="619" spans="1:11">
      <c r="A619">
        <f t="shared" si="40"/>
        <v>13.015169564872014</v>
      </c>
      <c r="B619">
        <f t="shared" si="47"/>
        <v>1.1667689663833873</v>
      </c>
      <c r="C619">
        <f t="shared" si="41"/>
        <v>0.48157461880754554</v>
      </c>
      <c r="D619">
        <f t="shared" si="44"/>
        <v>-2.0765213965722635</v>
      </c>
      <c r="E619">
        <f t="shared" si="42"/>
        <v>-0.68519434757584174</v>
      </c>
      <c r="F619">
        <f t="shared" si="43"/>
        <v>-3.2432903629556509</v>
      </c>
      <c r="G619" t="str">
        <f t="shared" si="45"/>
        <v/>
      </c>
      <c r="H619" t="str">
        <f t="shared" si="46"/>
        <v/>
      </c>
      <c r="I619">
        <f>SUM($G$534:H619)</f>
        <v>8</v>
      </c>
      <c r="J619">
        <f t="shared" si="48"/>
        <v>13.527146340482743</v>
      </c>
      <c r="K619">
        <f t="shared" si="49"/>
        <v>13.810844273488495</v>
      </c>
    </row>
    <row r="620" spans="1:11">
      <c r="A620">
        <f t="shared" si="40"/>
        <v>13.164769215042957</v>
      </c>
      <c r="B620">
        <f t="shared" si="47"/>
        <v>1.1436729016210974</v>
      </c>
      <c r="C620">
        <f t="shared" si="41"/>
        <v>0.68178845580078973</v>
      </c>
      <c r="D620">
        <f t="shared" si="44"/>
        <v>-1.4667306134209286</v>
      </c>
      <c r="E620">
        <f t="shared" si="42"/>
        <v>-0.46188444582030763</v>
      </c>
      <c r="F620">
        <f t="shared" si="43"/>
        <v>-2.6104035150420257</v>
      </c>
      <c r="G620" t="str">
        <f t="shared" si="45"/>
        <v/>
      </c>
      <c r="H620" t="str">
        <f t="shared" si="46"/>
        <v/>
      </c>
      <c r="I620">
        <f>SUM($G$534:H620)</f>
        <v>8</v>
      </c>
      <c r="J620">
        <f t="shared" si="48"/>
        <v>13.445567692779015</v>
      </c>
      <c r="K620">
        <f t="shared" si="49"/>
        <v>14.168698711457941</v>
      </c>
    </row>
    <row r="621" spans="1:11">
      <c r="A621">
        <f t="shared" si="40"/>
        <v>13.314368865213901</v>
      </c>
      <c r="B621">
        <f t="shared" si="47"/>
        <v>1.1208988310432864</v>
      </c>
      <c r="C621">
        <f t="shared" si="41"/>
        <v>0.92786440347408017</v>
      </c>
      <c r="D621">
        <f t="shared" si="44"/>
        <v>-1.0777436835121943</v>
      </c>
      <c r="E621">
        <f t="shared" si="42"/>
        <v>-0.19303442756920619</v>
      </c>
      <c r="F621">
        <f t="shared" si="43"/>
        <v>-2.1986425145554804</v>
      </c>
      <c r="G621" t="str">
        <f t="shared" si="45"/>
        <v/>
      </c>
      <c r="H621" t="str">
        <f t="shared" si="46"/>
        <v/>
      </c>
      <c r="I621">
        <f>SUM($G$534:H621)</f>
        <v>8</v>
      </c>
      <c r="J621">
        <f t="shared" si="48"/>
        <v>13.402925267817173</v>
      </c>
      <c r="K621">
        <f t="shared" si="49"/>
        <v>14.48793651519585</v>
      </c>
    </row>
    <row r="622" spans="1:11">
      <c r="A622">
        <f t="shared" si="40"/>
        <v>13.463968515384844</v>
      </c>
      <c r="B622">
        <f t="shared" si="47"/>
        <v>1.0984307996156333</v>
      </c>
      <c r="C622">
        <f t="shared" si="41"/>
        <v>1.2539603376627435</v>
      </c>
      <c r="D622">
        <f t="shared" si="44"/>
        <v>-0.79747338888237873</v>
      </c>
      <c r="E622">
        <f t="shared" si="42"/>
        <v>0.15552953804711023</v>
      </c>
      <c r="F622">
        <f t="shared" si="43"/>
        <v>-1.8959041884980121</v>
      </c>
      <c r="G622">
        <f t="shared" si="45"/>
        <v>1</v>
      </c>
      <c r="H622" t="str">
        <f t="shared" si="46"/>
        <v/>
      </c>
      <c r="I622">
        <f>SUM($G$534:H622)</f>
        <v>9</v>
      </c>
      <c r="J622">
        <f t="shared" si="48"/>
        <v>13.41530165012049</v>
      </c>
      <c r="K622">
        <f t="shared" si="49"/>
        <v>14.752459264347445</v>
      </c>
    </row>
    <row r="623" spans="1:11">
      <c r="A623">
        <f t="shared" si="40"/>
        <v>13.613568165555787</v>
      </c>
      <c r="B623">
        <f t="shared" si="47"/>
        <v>1.0762532562882656</v>
      </c>
      <c r="C623">
        <f t="shared" si="41"/>
        <v>1.7320508075689416</v>
      </c>
      <c r="D623">
        <f t="shared" si="44"/>
        <v>-0.5773502691896043</v>
      </c>
      <c r="E623">
        <f t="shared" si="42"/>
        <v>0.65579755128067596</v>
      </c>
      <c r="F623">
        <f t="shared" si="43"/>
        <v>-1.65360352547787</v>
      </c>
      <c r="G623" t="str">
        <f t="shared" si="45"/>
        <v/>
      </c>
      <c r="H623" t="str">
        <f t="shared" si="46"/>
        <v/>
      </c>
      <c r="I623">
        <f>SUM($G$534:H623)</f>
        <v>9</v>
      </c>
      <c r="J623">
        <f t="shared" si="48"/>
        <v>13.493325285536814</v>
      </c>
      <c r="K623">
        <f t="shared" si="49"/>
        <v>14.951623078199589</v>
      </c>
    </row>
    <row r="624" spans="1:11">
      <c r="A624">
        <f t="shared" si="40"/>
        <v>13.76316781572673</v>
      </c>
      <c r="B624">
        <f t="shared" si="47"/>
        <v>1.0543510082038678</v>
      </c>
      <c r="C624">
        <f t="shared" si="41"/>
        <v>2.5479584458346798</v>
      </c>
      <c r="D624">
        <f t="shared" si="44"/>
        <v>-0.39247107881008331</v>
      </c>
      <c r="E624">
        <f t="shared" si="42"/>
        <v>1.4936074376308119</v>
      </c>
      <c r="F624">
        <f t="shared" si="43"/>
        <v>-1.4468220870139512</v>
      </c>
      <c r="G624" t="str">
        <f t="shared" si="45"/>
        <v/>
      </c>
      <c r="H624" t="str">
        <f t="shared" si="46"/>
        <v/>
      </c>
      <c r="I624">
        <f>SUM($G$534:H624)</f>
        <v>9</v>
      </c>
      <c r="J624">
        <f t="shared" si="48"/>
        <v>13.641289367411341</v>
      </c>
      <c r="K624">
        <f t="shared" si="49"/>
        <v>15.081119684058221</v>
      </c>
    </row>
    <row r="625" spans="1:11">
      <c r="A625">
        <f t="shared" si="40"/>
        <v>13.912767465897673</v>
      </c>
      <c r="B625">
        <f t="shared" si="47"/>
        <v>1.0327091753152216</v>
      </c>
      <c r="C625">
        <f t="shared" si="41"/>
        <v>4.3812862675351711</v>
      </c>
      <c r="D625">
        <f t="shared" si="44"/>
        <v>-0.22824347439013182</v>
      </c>
      <c r="E625">
        <f t="shared" si="42"/>
        <v>3.3485770922199496</v>
      </c>
      <c r="F625">
        <f t="shared" si="43"/>
        <v>-1.2609526497053534</v>
      </c>
      <c r="G625" t="str">
        <f t="shared" si="45"/>
        <v/>
      </c>
      <c r="H625" t="str">
        <f t="shared" si="46"/>
        <v/>
      </c>
      <c r="I625">
        <f>SUM($G$534:H625)</f>
        <v>9</v>
      </c>
      <c r="J625">
        <f t="shared" si="48"/>
        <v>13.856875699568418</v>
      </c>
      <c r="K625">
        <f t="shared" si="49"/>
        <v>15.143252509223183</v>
      </c>
    </row>
    <row r="626" spans="1:11">
      <c r="A626">
        <f t="shared" si="40"/>
        <v>14.062367116068616</v>
      </c>
      <c r="B626">
        <f t="shared" si="47"/>
        <v>1.0113131450408006</v>
      </c>
      <c r="C626">
        <f t="shared" si="41"/>
        <v>13.344072639600897</v>
      </c>
      <c r="D626">
        <f t="shared" si="44"/>
        <v>-7.4939640019069068E-2</v>
      </c>
      <c r="E626">
        <f t="shared" si="42"/>
        <v>12.332759494560097</v>
      </c>
      <c r="F626">
        <f t="shared" si="43"/>
        <v>-1.0862527850598698</v>
      </c>
      <c r="G626" t="str">
        <f t="shared" si="45"/>
        <v/>
      </c>
      <c r="H626" t="str">
        <f t="shared" si="46"/>
        <v/>
      </c>
      <c r="I626">
        <f>SUM($G$534:H626)</f>
        <v>9</v>
      </c>
      <c r="J626">
        <f t="shared" si="48"/>
        <v>14.131498053671343</v>
      </c>
      <c r="K626">
        <f t="shared" si="49"/>
        <v>15.146593278622765</v>
      </c>
    </row>
    <row r="627" spans="1:11">
      <c r="A627">
        <f t="shared" si="40"/>
        <v>14.211966766239559</v>
      </c>
      <c r="B627">
        <f t="shared" si="47"/>
        <v>0.99014852656289065</v>
      </c>
      <c r="C627">
        <f t="shared" si="41"/>
        <v>-13.344072639594415</v>
      </c>
      <c r="D627">
        <f t="shared" si="44"/>
        <v>7.4939640019105469E-2</v>
      </c>
      <c r="E627">
        <f t="shared" si="42"/>
        <v>-14.334221166157306</v>
      </c>
      <c r="F627">
        <f t="shared" si="43"/>
        <v>-0.91520888654378518</v>
      </c>
      <c r="G627" t="str">
        <f t="shared" si="45"/>
        <v/>
      </c>
      <c r="H627" t="str">
        <f t="shared" si="46"/>
        <v/>
      </c>
      <c r="I627">
        <f>SUM($G$534:H627)</f>
        <v>9</v>
      </c>
      <c r="J627">
        <f t="shared" si="48"/>
        <v>14.451222103019074</v>
      </c>
      <c r="K627">
        <f t="shared" si="49"/>
        <v>15.10506203565658</v>
      </c>
    </row>
    <row r="628" spans="1:11">
      <c r="A628">
        <f t="shared" si="40"/>
        <v>14.361566416410502</v>
      </c>
      <c r="B628">
        <f t="shared" si="47"/>
        <v>0.9692011043401243</v>
      </c>
      <c r="C628">
        <f t="shared" si="41"/>
        <v>-4.3812862675344402</v>
      </c>
      <c r="D628">
        <f t="shared" si="44"/>
        <v>0.2282434743901699</v>
      </c>
      <c r="E628">
        <f t="shared" si="42"/>
        <v>-5.3504873718745642</v>
      </c>
      <c r="F628">
        <f t="shared" si="43"/>
        <v>-0.7409576299499544</v>
      </c>
      <c r="G628" t="str">
        <f t="shared" si="45"/>
        <v/>
      </c>
      <c r="H628" t="str">
        <f t="shared" si="46"/>
        <v/>
      </c>
      <c r="I628">
        <f>SUM($G$534:H628)</f>
        <v>9</v>
      </c>
      <c r="J628">
        <f t="shared" si="48"/>
        <v>14.798166477568275</v>
      </c>
      <c r="K628">
        <f t="shared" si="49"/>
        <v>15.036526041033358</v>
      </c>
    </row>
    <row r="629" spans="1:11">
      <c r="A629">
        <f t="shared" si="40"/>
        <v>14.511166066581445</v>
      </c>
      <c r="B629">
        <f t="shared" si="47"/>
        <v>0.94845679036379771</v>
      </c>
      <c r="C629">
        <f t="shared" si="41"/>
        <v>-2.5479584458344089</v>
      </c>
      <c r="D629">
        <f t="shared" si="44"/>
        <v>0.39247107881012505</v>
      </c>
      <c r="E629">
        <f t="shared" si="42"/>
        <v>-3.4964152361982066</v>
      </c>
      <c r="F629">
        <f t="shared" si="43"/>
        <v>-0.5559857115536726</v>
      </c>
      <c r="G629" t="str">
        <f t="shared" si="45"/>
        <v/>
      </c>
      <c r="H629" t="str">
        <f t="shared" si="46"/>
        <v/>
      </c>
      <c r="I629">
        <f>SUM($G$534:H629)</f>
        <v>9</v>
      </c>
      <c r="J629">
        <f t="shared" si="48"/>
        <v>15.152246590474428</v>
      </c>
      <c r="K629">
        <f t="shared" si="49"/>
        <v>14.961055898842861</v>
      </c>
    </row>
    <row r="630" spans="1:11">
      <c r="A630">
        <f t="shared" si="40"/>
        <v>14.660765716752389</v>
      </c>
      <c r="B630">
        <f t="shared" si="47"/>
        <v>0.92790157463289114</v>
      </c>
      <c r="C630">
        <f t="shared" si="41"/>
        <v>-1.7320508075687966</v>
      </c>
      <c r="D630">
        <f t="shared" si="44"/>
        <v>0.57735026918965271</v>
      </c>
      <c r="E630">
        <f t="shared" si="42"/>
        <v>-2.6599523822016877</v>
      </c>
      <c r="F630">
        <f t="shared" si="43"/>
        <v>-0.35055130544323843</v>
      </c>
      <c r="G630" t="str">
        <f t="shared" si="45"/>
        <v/>
      </c>
      <c r="H630" t="str">
        <f t="shared" si="46"/>
        <v/>
      </c>
      <c r="I630">
        <f>SUM($G$534:H630)</f>
        <v>9</v>
      </c>
      <c r="J630">
        <f t="shared" si="48"/>
        <v>15.493093426457321</v>
      </c>
      <c r="K630">
        <f t="shared" si="49"/>
        <v>14.899006719035414</v>
      </c>
    </row>
    <row r="631" spans="1:11">
      <c r="A631">
        <f t="shared" si="40"/>
        <v>14.810365366923332</v>
      </c>
      <c r="B631">
        <f t="shared" si="47"/>
        <v>0.90752147325378818</v>
      </c>
      <c r="C631">
        <f t="shared" si="41"/>
        <v>-1.2539603376626505</v>
      </c>
      <c r="D631">
        <f t="shared" si="44"/>
        <v>0.79747338888243791</v>
      </c>
      <c r="E631">
        <f t="shared" si="42"/>
        <v>-2.1614818109164387</v>
      </c>
      <c r="F631">
        <f t="shared" si="43"/>
        <v>-0.11004808437135027</v>
      </c>
      <c r="G631" t="str">
        <f t="shared" si="45"/>
        <v/>
      </c>
      <c r="H631" t="str">
        <f t="shared" si="46"/>
        <v/>
      </c>
      <c r="I631">
        <f>SUM($G$534:H631)</f>
        <v>9</v>
      </c>
      <c r="J631">
        <f t="shared" si="48"/>
        <v>15.801965963135922</v>
      </c>
      <c r="K631">
        <f t="shared" si="49"/>
        <v>14.869105644574518</v>
      </c>
    </row>
    <row r="632" spans="1:11">
      <c r="A632">
        <f t="shared" si="40"/>
        <v>14.959965017094275</v>
      </c>
      <c r="B632">
        <f t="shared" si="47"/>
        <v>0.88730247348400482</v>
      </c>
      <c r="C632">
        <f t="shared" si="41"/>
        <v>-0.92786440347401278</v>
      </c>
      <c r="D632">
        <f t="shared" si="44"/>
        <v>1.0777436835122725</v>
      </c>
      <c r="E632">
        <f t="shared" si="42"/>
        <v>-1.8151668769580176</v>
      </c>
      <c r="F632">
        <f t="shared" si="43"/>
        <v>0.19044121002826764</v>
      </c>
      <c r="G632" t="str">
        <f t="shared" si="45"/>
        <v/>
      </c>
      <c r="H632">
        <f t="shared" si="46"/>
        <v>1</v>
      </c>
      <c r="I632">
        <f>SUM($G$534:H632)</f>
        <v>10</v>
      </c>
      <c r="J632">
        <f t="shared" si="48"/>
        <v>16.063479327868549</v>
      </c>
      <c r="K632">
        <f t="shared" si="49"/>
        <v>14.886723640050985</v>
      </c>
    </row>
    <row r="633" spans="1:11">
      <c r="A633">
        <f t="shared" si="40"/>
        <v>15.109564667265218</v>
      </c>
      <c r="B633">
        <f t="shared" si="47"/>
        <v>0.86723047493051353</v>
      </c>
      <c r="C633">
        <f t="shared" si="41"/>
        <v>-0.68178845580073666</v>
      </c>
      <c r="D633">
        <f t="shared" si="44"/>
        <v>1.4667306134210427</v>
      </c>
      <c r="E633">
        <f t="shared" si="42"/>
        <v>-1.5490189307312501</v>
      </c>
      <c r="F633">
        <f t="shared" si="43"/>
        <v>0.59950013849052919</v>
      </c>
      <c r="G633" t="str">
        <f t="shared" si="45"/>
        <v/>
      </c>
      <c r="H633" t="str">
        <f t="shared" si="46"/>
        <v/>
      </c>
      <c r="I633">
        <f>SUM($G$534:H633)</f>
        <v>10</v>
      </c>
      <c r="J633">
        <f t="shared" si="48"/>
        <v>16.26699061556964</v>
      </c>
      <c r="K633">
        <f t="shared" si="49"/>
        <v>14.962489615503825</v>
      </c>
    </row>
    <row r="634" spans="1:11">
      <c r="A634">
        <f t="shared" si="40"/>
        <v>15.259164317436161</v>
      </c>
      <c r="B634">
        <f t="shared" si="47"/>
        <v>0.84729122597692852</v>
      </c>
      <c r="C634">
        <f t="shared" si="41"/>
        <v>-0.48157461880750091</v>
      </c>
      <c r="D634">
        <f t="shared" si="44"/>
        <v>2.0765213965724563</v>
      </c>
      <c r="E634">
        <f t="shared" si="42"/>
        <v>-1.3288658447844295</v>
      </c>
      <c r="F634">
        <f t="shared" si="43"/>
        <v>1.2292301705955277</v>
      </c>
      <c r="G634" t="str">
        <f t="shared" si="45"/>
        <v/>
      </c>
      <c r="H634" t="str">
        <f t="shared" si="46"/>
        <v/>
      </c>
      <c r="I634">
        <f>SUM($G$534:H634)</f>
        <v>10</v>
      </c>
      <c r="J634">
        <f t="shared" si="48"/>
        <v>16.407518451480072</v>
      </c>
      <c r="K634">
        <f t="shared" si="49"/>
        <v>15.101370800552054</v>
      </c>
    </row>
    <row r="635" spans="1:11">
      <c r="A635">
        <f t="shared" si="40"/>
        <v>15.408763967607104</v>
      </c>
      <c r="B635">
        <f t="shared" si="47"/>
        <v>0.82747025434264432</v>
      </c>
      <c r="C635">
        <f t="shared" si="41"/>
        <v>-0.30845914892731563</v>
      </c>
      <c r="D635">
        <f t="shared" si="44"/>
        <v>3.2419203757695545</v>
      </c>
      <c r="E635">
        <f t="shared" si="42"/>
        <v>-1.1359294032699601</v>
      </c>
      <c r="F635">
        <f t="shared" si="43"/>
        <v>2.4144501214269103</v>
      </c>
      <c r="G635" t="str">
        <f t="shared" si="45"/>
        <v/>
      </c>
      <c r="H635" t="str">
        <f t="shared" si="46"/>
        <v/>
      </c>
      <c r="I635">
        <f>SUM($G$534:H635)</f>
        <v>10</v>
      </c>
      <c r="J635">
        <f t="shared" si="48"/>
        <v>16.486117531399746</v>
      </c>
      <c r="K635">
        <f t="shared" si="49"/>
        <v>15.302298135240074</v>
      </c>
    </row>
    <row r="636" spans="1:11">
      <c r="A636">
        <f t="shared" si="40"/>
        <v>15.558363617778047</v>
      </c>
      <c r="B636">
        <f t="shared" si="47"/>
        <v>0.8077527904614018</v>
      </c>
      <c r="C636">
        <f t="shared" si="41"/>
        <v>-0.15072574825071022</v>
      </c>
      <c r="D636">
        <f t="shared" si="44"/>
        <v>6.6345664997903766</v>
      </c>
      <c r="E636">
        <f t="shared" si="42"/>
        <v>-0.95847853871211197</v>
      </c>
      <c r="F636">
        <f t="shared" si="43"/>
        <v>5.8268137093289747</v>
      </c>
      <c r="G636" t="str">
        <f t="shared" si="45"/>
        <v/>
      </c>
      <c r="H636" t="str">
        <f t="shared" si="46"/>
        <v/>
      </c>
      <c r="I636">
        <f>SUM($G$534:H636)</f>
        <v>10</v>
      </c>
      <c r="J636">
        <f t="shared" si="48"/>
        <v>16.5096811978982</v>
      </c>
      <c r="K636">
        <f t="shared" si="49"/>
        <v>15.558363617778069</v>
      </c>
    </row>
    <row r="637" spans="1:11">
      <c r="A637">
        <f t="shared" si="40"/>
        <v>15.70796326794899</v>
      </c>
      <c r="B637">
        <f t="shared" si="47"/>
        <v>0.78812368209399675</v>
      </c>
      <c r="C637">
        <f t="shared" si="41"/>
        <v>2.4256421524149197E-14</v>
      </c>
      <c r="D637">
        <f t="shared" si="44"/>
        <v>-41226196494170.437</v>
      </c>
      <c r="E637">
        <f t="shared" si="42"/>
        <v>-0.78812368209397254</v>
      </c>
      <c r="F637">
        <f t="shared" si="43"/>
        <v>-41226196494171.227</v>
      </c>
      <c r="G637" t="str">
        <f t="shared" si="45"/>
        <v/>
      </c>
      <c r="H637" t="str">
        <f t="shared" si="46"/>
        <v/>
      </c>
      <c r="I637">
        <f>SUM($G$534:H637)</f>
        <v>10</v>
      </c>
      <c r="J637">
        <f t="shared" si="48"/>
        <v>16.490198741987303</v>
      </c>
      <c r="K637">
        <f t="shared" si="49"/>
        <v>15.85756291811996</v>
      </c>
    </row>
    <row r="638" spans="1:11">
      <c r="A638">
        <f t="shared" si="40"/>
        <v>15.857562918119934</v>
      </c>
      <c r="B638">
        <f t="shared" si="47"/>
        <v>0.76856729824295367</v>
      </c>
      <c r="C638">
        <f t="shared" si="41"/>
        <v>0.15072574825075982</v>
      </c>
      <c r="D638">
        <f t="shared" si="44"/>
        <v>-6.6345664997881935</v>
      </c>
      <c r="E638">
        <f t="shared" si="42"/>
        <v>-0.61784154999219387</v>
      </c>
      <c r="F638">
        <f t="shared" si="43"/>
        <v>-7.4031337980311474</v>
      </c>
      <c r="G638" t="str">
        <f t="shared" si="45"/>
        <v/>
      </c>
      <c r="H638" t="str">
        <f t="shared" si="46"/>
        <v/>
      </c>
      <c r="I638">
        <f>SUM($G$534:H638)</f>
        <v>10</v>
      </c>
      <c r="J638">
        <f t="shared" si="48"/>
        <v>16.443544576687014</v>
      </c>
      <c r="K638">
        <f t="shared" si="49"/>
        <v>16.184006109030189</v>
      </c>
    </row>
    <row r="639" spans="1:11">
      <c r="A639">
        <f t="shared" si="40"/>
        <v>16.007162568290877</v>
      </c>
      <c r="B639">
        <f t="shared" si="47"/>
        <v>0.74906741999303617</v>
      </c>
      <c r="C639">
        <f t="shared" si="41"/>
        <v>0.30845914892736875</v>
      </c>
      <c r="D639">
        <f t="shared" si="44"/>
        <v>-3.2419203757689958</v>
      </c>
      <c r="E639">
        <f t="shared" si="42"/>
        <v>-0.44060827106566741</v>
      </c>
      <c r="F639">
        <f t="shared" si="43"/>
        <v>-3.9909877957620319</v>
      </c>
      <c r="G639" t="str">
        <f t="shared" si="45"/>
        <v/>
      </c>
      <c r="H639" t="str">
        <f t="shared" si="46"/>
        <v/>
      </c>
      <c r="I639">
        <f>SUM($G$534:H639)</f>
        <v>10</v>
      </c>
      <c r="J639">
        <f t="shared" si="48"/>
        <v>16.387919084502087</v>
      </c>
      <c r="K639">
        <f t="shared" si="49"/>
        <v>16.519476710263095</v>
      </c>
    </row>
    <row r="640" spans="1:11">
      <c r="A640">
        <f t="shared" si="40"/>
        <v>16.156762218461818</v>
      </c>
      <c r="B640">
        <f t="shared" si="47"/>
        <v>0.7296071153292395</v>
      </c>
      <c r="C640">
        <f t="shared" si="41"/>
        <v>0.48157461880755853</v>
      </c>
      <c r="D640">
        <f t="shared" si="44"/>
        <v>-2.0765213965722076</v>
      </c>
      <c r="E640">
        <f t="shared" si="42"/>
        <v>-0.24803249652168097</v>
      </c>
      <c r="F640">
        <f t="shared" si="43"/>
        <v>-2.8061285119014472</v>
      </c>
      <c r="G640" t="str">
        <f t="shared" si="45"/>
        <v/>
      </c>
      <c r="H640" t="str">
        <f t="shared" si="46"/>
        <v/>
      </c>
      <c r="I640">
        <f>SUM($G$534:H640)</f>
        <v>10</v>
      </c>
      <c r="J640">
        <f t="shared" si="48"/>
        <v>16.342091940262819</v>
      </c>
      <c r="K640">
        <f t="shared" si="49"/>
        <v>16.845188241475356</v>
      </c>
    </row>
    <row r="641" spans="1:11">
      <c r="A641">
        <f t="shared" si="40"/>
        <v>16.306361868632759</v>
      </c>
      <c r="B641">
        <f t="shared" si="47"/>
        <v>0.71016859424045342</v>
      </c>
      <c r="C641">
        <f t="shared" si="41"/>
        <v>0.6817884558008025</v>
      </c>
      <c r="D641">
        <f t="shared" si="44"/>
        <v>-1.4667306134209011</v>
      </c>
      <c r="E641">
        <f t="shared" si="42"/>
        <v>-2.8380138439650926E-2</v>
      </c>
      <c r="F641">
        <f t="shared" si="43"/>
        <v>-2.1768992076613545</v>
      </c>
      <c r="G641" t="str">
        <f t="shared" si="45"/>
        <v/>
      </c>
      <c r="H641" t="str">
        <f t="shared" si="46"/>
        <v/>
      </c>
      <c r="I641">
        <f>SUM($G$534:H641)</f>
        <v>10</v>
      </c>
      <c r="J641">
        <f t="shared" si="48"/>
        <v>16.323615317507056</v>
      </c>
      <c r="K641">
        <f t="shared" si="49"/>
        <v>17.143570872030274</v>
      </c>
    </row>
    <row r="642" spans="1:11">
      <c r="A642">
        <f t="shared" si="40"/>
        <v>16.455961518803701</v>
      </c>
      <c r="B642">
        <f t="shared" si="47"/>
        <v>0.6907330394425536</v>
      </c>
      <c r="C642">
        <f t="shared" si="41"/>
        <v>0.92786440347409316</v>
      </c>
      <c r="D642">
        <f t="shared" si="44"/>
        <v>-1.0777436835121792</v>
      </c>
      <c r="E642">
        <f t="shared" si="42"/>
        <v>0.23713136403153956</v>
      </c>
      <c r="F642">
        <f t="shared" si="43"/>
        <v>-1.7684767229547327</v>
      </c>
      <c r="G642">
        <f t="shared" si="45"/>
        <v>1</v>
      </c>
      <c r="H642" t="str">
        <f t="shared" si="46"/>
        <v/>
      </c>
      <c r="I642">
        <f>SUM($G$534:H642)</f>
        <v>11</v>
      </c>
      <c r="J642">
        <f t="shared" si="48"/>
        <v>16.347175221936986</v>
      </c>
      <c r="K642">
        <f t="shared" si="49"/>
        <v>17.399919919528713</v>
      </c>
    </row>
    <row r="643" spans="1:11">
      <c r="A643">
        <f t="shared" si="40"/>
        <v>16.605561168974642</v>
      </c>
      <c r="B643">
        <f t="shared" si="47"/>
        <v>0.67128040676516432</v>
      </c>
      <c r="C643">
        <f t="shared" si="41"/>
        <v>1.2539603376627571</v>
      </c>
      <c r="D643">
        <f t="shared" si="44"/>
        <v>-0.79747338888237007</v>
      </c>
      <c r="E643">
        <f t="shared" si="42"/>
        <v>0.58267993089759273</v>
      </c>
      <c r="F643">
        <f t="shared" si="43"/>
        <v>-1.4687537956475345</v>
      </c>
      <c r="G643" t="str">
        <f t="shared" si="45"/>
        <v/>
      </c>
      <c r="H643" t="str">
        <f t="shared" si="46"/>
        <v/>
      </c>
      <c r="I643">
        <f>SUM($G$534:H643)</f>
        <v>11</v>
      </c>
      <c r="J643">
        <f t="shared" si="48"/>
        <v>16.423234351539833</v>
      </c>
      <c r="K643">
        <f t="shared" si="49"/>
        <v>17.603752791566531</v>
      </c>
    </row>
    <row r="644" spans="1:11">
      <c r="A644">
        <f t="shared" si="40"/>
        <v>16.755160819145583</v>
      </c>
      <c r="B644">
        <f t="shared" si="47"/>
        <v>0.65178918752183324</v>
      </c>
      <c r="C644">
        <f t="shared" si="41"/>
        <v>1.7320508075689551</v>
      </c>
      <c r="D644">
        <f t="shared" si="44"/>
        <v>-0.57735026918959986</v>
      </c>
      <c r="E644">
        <f t="shared" si="42"/>
        <v>1.0802616200471218</v>
      </c>
      <c r="F644">
        <f t="shared" si="43"/>
        <v>-1.2291394567114331</v>
      </c>
      <c r="G644" t="str">
        <f t="shared" si="45"/>
        <v/>
      </c>
      <c r="H644" t="str">
        <f t="shared" si="46"/>
        <v/>
      </c>
      <c r="I644">
        <f>SUM($G$534:H644)</f>
        <v>11</v>
      </c>
      <c r="J644">
        <f t="shared" si="48"/>
        <v>16.557090899374209</v>
      </c>
      <c r="K644">
        <f t="shared" si="49"/>
        <v>17.749749947093775</v>
      </c>
    </row>
    <row r="645" spans="1:11">
      <c r="A645">
        <f t="shared" si="40"/>
        <v>16.904760469316525</v>
      </c>
      <c r="B645">
        <f t="shared" si="47"/>
        <v>0.63223612285052955</v>
      </c>
      <c r="C645">
        <f t="shared" si="41"/>
        <v>2.5479584458346922</v>
      </c>
      <c r="D645">
        <f t="shared" si="44"/>
        <v>-0.39247107881008142</v>
      </c>
      <c r="E645">
        <f t="shared" si="42"/>
        <v>1.9157223229841627</v>
      </c>
      <c r="F645">
        <f t="shared" si="43"/>
        <v>-1.0247072016606109</v>
      </c>
      <c r="G645" t="str">
        <f t="shared" si="45"/>
        <v/>
      </c>
      <c r="H645" t="str">
        <f t="shared" si="46"/>
        <v/>
      </c>
      <c r="I645">
        <f>SUM($G$534:H645)</f>
        <v>11</v>
      </c>
      <c r="J645">
        <f t="shared" si="48"/>
        <v>16.748437423350161</v>
      </c>
      <c r="K645">
        <f t="shared" si="49"/>
        <v>17.838195743109335</v>
      </c>
    </row>
    <row r="646" spans="1:11">
      <c r="A646">
        <f t="shared" si="40"/>
        <v>17.054360119487466</v>
      </c>
      <c r="B646">
        <f t="shared" si="47"/>
        <v>0.61259585681586315</v>
      </c>
      <c r="C646">
        <f t="shared" si="41"/>
        <v>4.3812862675351685</v>
      </c>
      <c r="D646">
        <f t="shared" si="44"/>
        <v>-0.22824347439013196</v>
      </c>
      <c r="E646">
        <f t="shared" si="42"/>
        <v>3.7686904107193051</v>
      </c>
      <c r="F646">
        <f t="shared" si="43"/>
        <v>-0.84083933120599508</v>
      </c>
      <c r="G646" t="str">
        <f t="shared" si="45"/>
        <v/>
      </c>
      <c r="H646" t="str">
        <f t="shared" si="46"/>
        <v/>
      </c>
      <c r="I646">
        <f>SUM($G$534:H646)</f>
        <v>11</v>
      </c>
      <c r="J646">
        <f t="shared" si="48"/>
        <v>16.991456158192193</v>
      </c>
      <c r="K646">
        <f t="shared" si="49"/>
        <v>17.874882778391889</v>
      </c>
    </row>
    <row r="647" spans="1:11">
      <c r="A647">
        <f t="shared" si="40"/>
        <v>17.203959769658407</v>
      </c>
      <c r="B647">
        <f t="shared" si="47"/>
        <v>0.59284051062687082</v>
      </c>
      <c r="C647">
        <f t="shared" si="41"/>
        <v>13.344072639600558</v>
      </c>
      <c r="D647">
        <f t="shared" si="44"/>
        <v>-7.4939640019070969E-2</v>
      </c>
      <c r="E647">
        <f t="shared" si="42"/>
        <v>12.751232128973687</v>
      </c>
      <c r="F647">
        <f t="shared" si="43"/>
        <v>-0.66778015064594176</v>
      </c>
      <c r="G647" t="str">
        <f t="shared" si="45"/>
        <v/>
      </c>
      <c r="H647" t="str">
        <f t="shared" si="46"/>
        <v/>
      </c>
      <c r="I647">
        <f>SUM($G$534:H647)</f>
        <v>11</v>
      </c>
      <c r="J647">
        <f t="shared" si="48"/>
        <v>17.275436443881624</v>
      </c>
      <c r="K647">
        <f t="shared" si="49"/>
        <v>17.870494042456414</v>
      </c>
    </row>
    <row r="648" spans="1:11">
      <c r="A648">
        <f t="shared" si="40"/>
        <v>17.353559419829349</v>
      </c>
      <c r="B648">
        <f t="shared" si="47"/>
        <v>0.5729391540686406</v>
      </c>
      <c r="C648">
        <f t="shared" si="41"/>
        <v>-13.344072639595074</v>
      </c>
      <c r="D648">
        <f t="shared" si="44"/>
        <v>7.4939640019101764E-2</v>
      </c>
      <c r="E648">
        <f t="shared" si="42"/>
        <v>-13.917011793663715</v>
      </c>
      <c r="F648">
        <f t="shared" si="43"/>
        <v>-0.49799951404953885</v>
      </c>
      <c r="G648" t="str">
        <f t="shared" si="45"/>
        <v/>
      </c>
      <c r="H648" t="str">
        <f t="shared" si="46"/>
        <v/>
      </c>
      <c r="I648">
        <f>SUM($G$534:H648)</f>
        <v>11</v>
      </c>
      <c r="J648">
        <f t="shared" si="48"/>
        <v>17.585851031983253</v>
      </c>
      <c r="K648">
        <f t="shared" si="49"/>
        <v>17.839526084608174</v>
      </c>
    </row>
    <row r="649" spans="1:11">
      <c r="A649">
        <f t="shared" si="40"/>
        <v>17.50315907000029</v>
      </c>
      <c r="B649">
        <f t="shared" si="47"/>
        <v>0.55285714128084806</v>
      </c>
      <c r="C649">
        <f t="shared" si="41"/>
        <v>-4.3812862675345494</v>
      </c>
      <c r="D649">
        <f t="shared" si="44"/>
        <v>0.22824347439016418</v>
      </c>
      <c r="E649">
        <f t="shared" si="42"/>
        <v>-4.9341434088153973</v>
      </c>
      <c r="F649">
        <f t="shared" si="43"/>
        <v>-0.32461366689068388</v>
      </c>
      <c r="G649" t="str">
        <f t="shared" si="45"/>
        <v/>
      </c>
      <c r="H649" t="str">
        <f t="shared" si="46"/>
        <v/>
      </c>
      <c r="I649">
        <f>SUM($G$534:H649)</f>
        <v>11</v>
      </c>
      <c r="J649">
        <f t="shared" si="48"/>
        <v>17.905785441080802</v>
      </c>
      <c r="K649">
        <f t="shared" si="49"/>
        <v>17.798858999248317</v>
      </c>
    </row>
    <row r="650" spans="1:11">
      <c r="A650">
        <f t="shared" ref="A650:A713" si="50">A649+$B$531</f>
        <v>17.652758720171231</v>
      </c>
      <c r="B650">
        <f t="shared" si="47"/>
        <v>0.53255526493125671</v>
      </c>
      <c r="C650">
        <f t="shared" ref="C650:C713" si="51">TAN(A650)</f>
        <v>-2.5479584458344631</v>
      </c>
      <c r="D650">
        <f t="shared" si="44"/>
        <v>0.39247107881011667</v>
      </c>
      <c r="E650">
        <f t="shared" ref="E650:E713" si="52">C650-B650</f>
        <v>-3.0805137107657199</v>
      </c>
      <c r="F650">
        <f t="shared" ref="F650:F713" si="53">D650-B650</f>
        <v>-0.14008418612114004</v>
      </c>
      <c r="G650" t="str">
        <f t="shared" si="45"/>
        <v/>
      </c>
      <c r="H650" t="str">
        <f t="shared" si="46"/>
        <v/>
      </c>
      <c r="I650">
        <f>SUM($G$534:H650)</f>
        <v>11</v>
      </c>
      <c r="J650">
        <f t="shared" si="48"/>
        <v>18.217582177954952</v>
      </c>
      <c r="K650">
        <f t="shared" si="49"/>
        <v>17.766111365188682</v>
      </c>
    </row>
    <row r="651" spans="1:11">
      <c r="A651">
        <f t="shared" si="50"/>
        <v>17.802358370342173</v>
      </c>
      <c r="B651">
        <f t="shared" si="47"/>
        <v>0.51198866334367332</v>
      </c>
      <c r="C651">
        <f t="shared" si="51"/>
        <v>-1.7320508075688328</v>
      </c>
      <c r="D651">
        <f t="shared" si="44"/>
        <v>0.57735026918964061</v>
      </c>
      <c r="E651">
        <f t="shared" si="52"/>
        <v>-2.2440394709125062</v>
      </c>
      <c r="F651">
        <f t="shared" si="53"/>
        <v>6.5361605845967286E-2</v>
      </c>
      <c r="G651" t="str">
        <f t="shared" si="45"/>
        <v/>
      </c>
      <c r="H651">
        <f t="shared" si="46"/>
        <v>1</v>
      </c>
      <c r="I651">
        <f>SUM($G$534:H651)</f>
        <v>12</v>
      </c>
      <c r="J651">
        <f t="shared" si="48"/>
        <v>18.504542456722717</v>
      </c>
      <c r="K651">
        <f t="shared" si="49"/>
        <v>17.757937441805385</v>
      </c>
    </row>
    <row r="652" spans="1:11">
      <c r="A652">
        <f t="shared" si="50"/>
        <v>17.951958020513114</v>
      </c>
      <c r="B652">
        <f t="shared" si="47"/>
        <v>0.49110538545065491</v>
      </c>
      <c r="C652">
        <f t="shared" si="51"/>
        <v>-1.2539603376626782</v>
      </c>
      <c r="D652">
        <f t="shared" si="44"/>
        <v>0.79747338888242025</v>
      </c>
      <c r="E652">
        <f t="shared" si="52"/>
        <v>-1.7450657231133331</v>
      </c>
      <c r="F652">
        <f t="shared" si="53"/>
        <v>0.30636800343176535</v>
      </c>
      <c r="G652" t="str">
        <f t="shared" si="45"/>
        <v/>
      </c>
      <c r="H652" t="str">
        <f t="shared" si="46"/>
        <v/>
      </c>
      <c r="I652">
        <f>SUM($G$534:H652)</f>
        <v>12</v>
      </c>
      <c r="J652">
        <f t="shared" si="48"/>
        <v>18.752523726284952</v>
      </c>
      <c r="K652">
        <f t="shared" si="49"/>
        <v>17.788428217265515</v>
      </c>
    </row>
    <row r="653" spans="1:11">
      <c r="A653">
        <f t="shared" si="50"/>
        <v>18.101557670684056</v>
      </c>
      <c r="B653">
        <f t="shared" si="47"/>
        <v>0.46984447204934876</v>
      </c>
      <c r="C653">
        <f t="shared" si="51"/>
        <v>-0.9278644034740362</v>
      </c>
      <c r="D653">
        <f t="shared" si="44"/>
        <v>1.0777436835122454</v>
      </c>
      <c r="E653">
        <f t="shared" si="52"/>
        <v>-1.3977088755233851</v>
      </c>
      <c r="F653">
        <f t="shared" si="53"/>
        <v>0.6078992114628966</v>
      </c>
      <c r="G653" t="str">
        <f t="shared" si="45"/>
        <v/>
      </c>
      <c r="H653" t="str">
        <f t="shared" si="46"/>
        <v/>
      </c>
      <c r="I653">
        <f>SUM($G$534:H653)</f>
        <v>12</v>
      </c>
      <c r="J653">
        <f t="shared" si="48"/>
        <v>18.951282159388427</v>
      </c>
      <c r="K653">
        <f t="shared" si="49"/>
        <v>17.867767015056181</v>
      </c>
    </row>
    <row r="654" spans="1:11">
      <c r="A654">
        <f t="shared" si="50"/>
        <v>18.251157320854997</v>
      </c>
      <c r="B654">
        <f t="shared" si="47"/>
        <v>0.44813333723416754</v>
      </c>
      <c r="C654">
        <f t="shared" si="51"/>
        <v>-0.68178845580075764</v>
      </c>
      <c r="D654">
        <f t="shared" si="44"/>
        <v>1.4667306134209976</v>
      </c>
      <c r="E654">
        <f t="shared" si="52"/>
        <v>-1.1299217930349252</v>
      </c>
      <c r="F654">
        <f t="shared" si="53"/>
        <v>1.01859727618683</v>
      </c>
      <c r="G654" t="str">
        <f t="shared" si="45"/>
        <v/>
      </c>
      <c r="H654" t="str">
        <f t="shared" si="46"/>
        <v/>
      </c>
      <c r="I654">
        <f>SUM($G$534:H654)</f>
        <v>12</v>
      </c>
      <c r="J654">
        <f t="shared" si="48"/>
        <v>19.095434157546652</v>
      </c>
      <c r="K654">
        <f t="shared" si="49"/>
        <v>18.001265390060105</v>
      </c>
    </row>
    <row r="655" spans="1:11">
      <c r="A655">
        <f t="shared" si="50"/>
        <v>18.400756971025938</v>
      </c>
      <c r="B655">
        <f t="shared" si="47"/>
        <v>0.42588410990350878</v>
      </c>
      <c r="C655">
        <f t="shared" si="51"/>
        <v>-0.48157461880752078</v>
      </c>
      <c r="D655">
        <f t="shared" si="44"/>
        <v>2.0765213965723706</v>
      </c>
      <c r="E655">
        <f t="shared" si="52"/>
        <v>-0.90745872871102962</v>
      </c>
      <c r="F655">
        <f t="shared" si="53"/>
        <v>1.6506372866688617</v>
      </c>
      <c r="G655" t="str">
        <f t="shared" si="45"/>
        <v/>
      </c>
      <c r="H655" t="str">
        <f t="shared" si="46"/>
        <v/>
      </c>
      <c r="I655">
        <f>SUM($G$534:H655)</f>
        <v>12</v>
      </c>
      <c r="J655">
        <f t="shared" si="48"/>
        <v>19.184947479555856</v>
      </c>
      <c r="K655">
        <f t="shared" si="49"/>
        <v>18.188868368879636</v>
      </c>
    </row>
    <row r="656" spans="1:11">
      <c r="A656">
        <f t="shared" si="50"/>
        <v>18.55035662119688</v>
      </c>
      <c r="B656">
        <f t="shared" si="47"/>
        <v>0.40298838127034131</v>
      </c>
      <c r="C656">
        <f t="shared" si="51"/>
        <v>-0.30845914892733522</v>
      </c>
      <c r="D656">
        <f t="shared" si="44"/>
        <v>3.2419203757693484</v>
      </c>
      <c r="E656">
        <f t="shared" si="52"/>
        <v>-0.71144753019767659</v>
      </c>
      <c r="F656">
        <f t="shared" si="53"/>
        <v>2.8389319944990072</v>
      </c>
      <c r="G656" t="str">
        <f t="shared" si="45"/>
        <v/>
      </c>
      <c r="H656" t="str">
        <f t="shared" si="46"/>
        <v/>
      </c>
      <c r="I656">
        <f>SUM($G$534:H656)</f>
        <v>12</v>
      </c>
      <c r="J656">
        <f t="shared" si="48"/>
        <v>19.22511733247304</v>
      </c>
      <c r="K656">
        <f t="shared" si="49"/>
        <v>18.425173145611488</v>
      </c>
    </row>
    <row r="657" spans="1:11">
      <c r="A657">
        <f t="shared" si="50"/>
        <v>18.699956271367821</v>
      </c>
      <c r="B657">
        <f t="shared" si="47"/>
        <v>0.37930941834936827</v>
      </c>
      <c r="C657">
        <f t="shared" si="51"/>
        <v>-0.15072574825073032</v>
      </c>
      <c r="D657">
        <f t="shared" si="44"/>
        <v>6.634566499789492</v>
      </c>
      <c r="E657">
        <f t="shared" si="52"/>
        <v>-0.53003516660009864</v>
      </c>
      <c r="F657">
        <f t="shared" si="53"/>
        <v>6.2552570814401234</v>
      </c>
      <c r="G657" t="str">
        <f t="shared" si="45"/>
        <v/>
      </c>
      <c r="H657" t="str">
        <f t="shared" si="46"/>
        <v/>
      </c>
      <c r="I657">
        <f>SUM($G$534:H657)</f>
        <v>12</v>
      </c>
      <c r="J657">
        <f t="shared" si="48"/>
        <v>19.226031453756484</v>
      </c>
      <c r="K657">
        <f t="shared" si="49"/>
        <v>18.699956271367824</v>
      </c>
    </row>
    <row r="658" spans="1:11">
      <c r="A658">
        <f t="shared" si="50"/>
        <v>18.849555921538762</v>
      </c>
      <c r="B658">
        <f t="shared" si="47"/>
        <v>0.35467016981881666</v>
      </c>
      <c r="C658">
        <f t="shared" si="51"/>
        <v>2.8176246058553289E-15</v>
      </c>
      <c r="D658">
        <f t="shared" si="44"/>
        <v>-354908882440156.06</v>
      </c>
      <c r="E658">
        <f t="shared" si="52"/>
        <v>-0.35467016981881383</v>
      </c>
      <c r="F658">
        <f t="shared" si="53"/>
        <v>-354908882440156.44</v>
      </c>
      <c r="G658" t="str">
        <f t="shared" si="45"/>
        <v/>
      </c>
      <c r="H658" t="str">
        <f t="shared" si="46"/>
        <v/>
      </c>
      <c r="I658">
        <f>SUM($G$534:H658)</f>
        <v>12</v>
      </c>
      <c r="J658">
        <f t="shared" si="48"/>
        <v>19.201576289304327</v>
      </c>
      <c r="K658">
        <f t="shared" si="49"/>
        <v>18.999155571709707</v>
      </c>
    </row>
    <row r="659" spans="1:11">
      <c r="A659">
        <f t="shared" si="50"/>
        <v>18.999155571709704</v>
      </c>
      <c r="B659">
        <f t="shared" si="47"/>
        <v>0.3288339056773108</v>
      </c>
      <c r="C659">
        <f t="shared" si="51"/>
        <v>0.15072574825073609</v>
      </c>
      <c r="D659">
        <f t="shared" si="44"/>
        <v>-6.634566499789238</v>
      </c>
      <c r="E659">
        <f t="shared" si="52"/>
        <v>-0.17810815742657471</v>
      </c>
      <c r="F659">
        <f t="shared" si="53"/>
        <v>-6.9634004054665484</v>
      </c>
      <c r="G659" t="str">
        <f t="shared" si="45"/>
        <v/>
      </c>
      <c r="H659" t="str">
        <f t="shared" si="46"/>
        <v/>
      </c>
      <c r="I659">
        <f>SUM($G$534:H659)</f>
        <v>12</v>
      </c>
      <c r="J659">
        <f t="shared" si="48"/>
        <v>19.168079324886342</v>
      </c>
      <c r="K659">
        <f t="shared" si="49"/>
        <v>19.306208599516701</v>
      </c>
    </row>
    <row r="660" spans="1:11">
      <c r="A660">
        <f t="shared" si="50"/>
        <v>19.148755221880645</v>
      </c>
      <c r="B660">
        <f t="shared" si="47"/>
        <v>0.30147108338602441</v>
      </c>
      <c r="C660">
        <f t="shared" si="51"/>
        <v>0.30845914892734139</v>
      </c>
      <c r="D660">
        <f t="shared" si="44"/>
        <v>-3.2419203757692836</v>
      </c>
      <c r="E660">
        <f t="shared" si="52"/>
        <v>6.988065541316979E-3</v>
      </c>
      <c r="F660">
        <f t="shared" si="53"/>
        <v>-3.5433914591553082</v>
      </c>
      <c r="G660">
        <f t="shared" si="45"/>
        <v>1</v>
      </c>
      <c r="H660" t="str">
        <f t="shared" si="46"/>
        <v/>
      </c>
      <c r="I660">
        <f>SUM($G$534:H660)</f>
        <v>13</v>
      </c>
      <c r="J660">
        <f t="shared" si="48"/>
        <v>19.142716407665624</v>
      </c>
      <c r="K660">
        <f t="shared" si="49"/>
        <v>19.603612427156058</v>
      </c>
    </row>
    <row r="661" spans="1:11">
      <c r="A661">
        <f t="shared" si="50"/>
        <v>19.298354872051586</v>
      </c>
      <c r="B661">
        <f t="shared" si="47"/>
        <v>0.27209819055898449</v>
      </c>
      <c r="C661">
        <f t="shared" si="51"/>
        <v>0.48157461880752772</v>
      </c>
      <c r="D661">
        <f t="shared" si="44"/>
        <v>-2.0765213965723404</v>
      </c>
      <c r="E661">
        <f t="shared" si="52"/>
        <v>0.20947642824854323</v>
      </c>
      <c r="F661">
        <f t="shared" si="53"/>
        <v>-2.3486195871313247</v>
      </c>
      <c r="G661" t="str">
        <f t="shared" si="45"/>
        <v/>
      </c>
      <c r="H661" t="str">
        <f t="shared" si="46"/>
        <v/>
      </c>
      <c r="I661">
        <f>SUM($G$534:H661)</f>
        <v>13</v>
      </c>
      <c r="J661">
        <f t="shared" si="48"/>
        <v>19.141834219654825</v>
      </c>
      <c r="K661">
        <f t="shared" si="49"/>
        <v>19.874540472633644</v>
      </c>
    </row>
    <row r="662" spans="1:11">
      <c r="A662">
        <f t="shared" si="50"/>
        <v>19.447954522222528</v>
      </c>
      <c r="B662">
        <f t="shared" si="47"/>
        <v>0.23995275601426105</v>
      </c>
      <c r="C662">
        <f t="shared" si="51"/>
        <v>0.68178845580076597</v>
      </c>
      <c r="D662">
        <f t="shared" ref="D662:D725" si="54">-1/TAN(A662)</f>
        <v>-1.4667306134209797</v>
      </c>
      <c r="E662">
        <f t="shared" si="52"/>
        <v>0.44183569978650494</v>
      </c>
      <c r="F662">
        <f t="shared" si="53"/>
        <v>-1.7066833694352408</v>
      </c>
      <c r="G662" t="str">
        <f t="shared" ref="G662:G725" si="55">IF(E662*E661&gt;0,"",IF(C662&gt;C661,1,""))</f>
        <v/>
      </c>
      <c r="H662" t="str">
        <f t="shared" ref="H662:H725" si="56">IF(F662*F661&gt;0,"",IF(D662&gt;D661,1,""))</f>
        <v/>
      </c>
      <c r="I662">
        <f>SUM($G$534:H662)</f>
        <v>13</v>
      </c>
      <c r="J662">
        <f t="shared" si="48"/>
        <v>19.179344498585213</v>
      </c>
      <c r="K662">
        <f t="shared" si="49"/>
        <v>20.104324223590062</v>
      </c>
    </row>
    <row r="663" spans="1:11">
      <c r="A663">
        <f t="shared" si="50"/>
        <v>19.597554172393469</v>
      </c>
      <c r="B663">
        <f t="shared" ref="B663:B726" si="57">(($B$530-A663^2)^0.5/A663)</f>
        <v>0.20369765144370736</v>
      </c>
      <c r="C663">
        <f t="shared" si="51"/>
        <v>0.92786440347404664</v>
      </c>
      <c r="D663">
        <f t="shared" si="54"/>
        <v>-1.0777436835122332</v>
      </c>
      <c r="E663">
        <f t="shared" si="52"/>
        <v>0.72416675203033931</v>
      </c>
      <c r="F663">
        <f t="shared" si="53"/>
        <v>-1.2814413349559406</v>
      </c>
      <c r="G663" t="str">
        <f t="shared" si="55"/>
        <v/>
      </c>
      <c r="H663" t="str">
        <f t="shared" si="56"/>
        <v/>
      </c>
      <c r="I663">
        <f>SUM($G$534:H663)</f>
        <v>13</v>
      </c>
      <c r="J663">
        <f t="shared" ref="J663:J726" si="58">A663-$B$531*E663/(C664-C663)</f>
        <v>19.265335701044805</v>
      </c>
      <c r="K663">
        <f t="shared" ref="K663:K726" si="59">A663-$B$531*F663/(D664-D663)</f>
        <v>20.281548085045518</v>
      </c>
    </row>
    <row r="664" spans="1:11">
      <c r="A664">
        <f t="shared" si="50"/>
        <v>19.74715382256441</v>
      </c>
      <c r="B664">
        <f t="shared" si="57"/>
        <v>0.16053757732821258</v>
      </c>
      <c r="C664">
        <f t="shared" si="51"/>
        <v>1.2539603376626927</v>
      </c>
      <c r="D664">
        <f t="shared" si="54"/>
        <v>-0.79747338888241104</v>
      </c>
      <c r="E664">
        <f t="shared" si="52"/>
        <v>1.0934227603344802</v>
      </c>
      <c r="F664">
        <f t="shared" si="53"/>
        <v>-0.95801096621062365</v>
      </c>
      <c r="G664" t="str">
        <f t="shared" si="55"/>
        <v/>
      </c>
      <c r="H664" t="str">
        <f t="shared" si="56"/>
        <v/>
      </c>
      <c r="I664">
        <f>SUM($G$534:H664)</f>
        <v>13</v>
      </c>
      <c r="J664">
        <f t="shared" si="58"/>
        <v>19.405010080466621</v>
      </c>
      <c r="K664">
        <f t="shared" si="59"/>
        <v>20.398235388213045</v>
      </c>
    </row>
    <row r="665" spans="1:11">
      <c r="A665">
        <f t="shared" si="50"/>
        <v>19.896753472735352</v>
      </c>
      <c r="B665">
        <f t="shared" si="57"/>
        <v>0.10200566374498965</v>
      </c>
      <c r="C665">
        <f t="shared" si="51"/>
        <v>1.7320508075688552</v>
      </c>
      <c r="D665">
        <f t="shared" si="54"/>
        <v>-0.57735026918963317</v>
      </c>
      <c r="E665">
        <f t="shared" si="52"/>
        <v>1.6300451438238657</v>
      </c>
      <c r="F665">
        <f t="shared" si="53"/>
        <v>-0.67935593293462282</v>
      </c>
      <c r="G665" t="str">
        <f t="shared" si="55"/>
        <v/>
      </c>
      <c r="H665" t="str">
        <f t="shared" si="56"/>
        <v/>
      </c>
      <c r="I665">
        <f>SUM($G$534:H665)</f>
        <v>13</v>
      </c>
      <c r="J665">
        <f t="shared" si="58"/>
        <v>19.597878732700746</v>
      </c>
      <c r="K665">
        <f t="shared" si="59"/>
        <v>20.446471424766315</v>
      </c>
    </row>
    <row r="666" spans="1:11">
      <c r="A666">
        <f t="shared" si="50"/>
        <v>20.046353122906293</v>
      </c>
      <c r="B666" t="e">
        <f t="shared" si="57"/>
        <v>#NUM!</v>
      </c>
      <c r="C666">
        <f t="shared" si="51"/>
        <v>2.5479584458345053</v>
      </c>
      <c r="D666">
        <f t="shared" si="54"/>
        <v>-0.39247107881011017</v>
      </c>
      <c r="E666" t="e">
        <f t="shared" si="52"/>
        <v>#NUM!</v>
      </c>
      <c r="F666" t="e">
        <f t="shared" si="53"/>
        <v>#NUM!</v>
      </c>
      <c r="G666" t="e">
        <f t="shared" si="55"/>
        <v>#NUM!</v>
      </c>
      <c r="H666" t="e">
        <f t="shared" si="56"/>
        <v>#NUM!</v>
      </c>
      <c r="I666" t="e">
        <f>SUM($G$534:H666)</f>
        <v>#NUM!</v>
      </c>
      <c r="J666" t="e">
        <f t="shared" si="58"/>
        <v>#NUM!</v>
      </c>
      <c r="K666" t="e">
        <f t="shared" si="59"/>
        <v>#NUM!</v>
      </c>
    </row>
    <row r="667" spans="1:11">
      <c r="A667">
        <f t="shared" si="50"/>
        <v>20.195952773077234</v>
      </c>
      <c r="B667" t="e">
        <f t="shared" si="57"/>
        <v>#NUM!</v>
      </c>
      <c r="C667">
        <f t="shared" si="51"/>
        <v>4.381286267534664</v>
      </c>
      <c r="D667">
        <f t="shared" si="54"/>
        <v>-0.22824347439015821</v>
      </c>
      <c r="E667" t="e">
        <f t="shared" si="52"/>
        <v>#NUM!</v>
      </c>
      <c r="F667" t="e">
        <f t="shared" si="53"/>
        <v>#NUM!</v>
      </c>
      <c r="G667" t="e">
        <f t="shared" si="55"/>
        <v>#NUM!</v>
      </c>
      <c r="H667" t="e">
        <f t="shared" si="56"/>
        <v>#NUM!</v>
      </c>
      <c r="I667" t="e">
        <f>SUM($G$534:H667)</f>
        <v>#NUM!</v>
      </c>
      <c r="J667" t="e">
        <f t="shared" si="58"/>
        <v>#NUM!</v>
      </c>
      <c r="K667" t="e">
        <f t="shared" si="59"/>
        <v>#NUM!</v>
      </c>
    </row>
    <row r="668" spans="1:11">
      <c r="A668">
        <f t="shared" si="50"/>
        <v>20.345552423248176</v>
      </c>
      <c r="B668" t="e">
        <f t="shared" si="57"/>
        <v>#NUM!</v>
      </c>
      <c r="C668">
        <f t="shared" si="51"/>
        <v>13.344072639596083</v>
      </c>
      <c r="D668">
        <f t="shared" si="54"/>
        <v>-7.4939640019096102E-2</v>
      </c>
      <c r="E668" t="e">
        <f t="shared" si="52"/>
        <v>#NUM!</v>
      </c>
      <c r="F668" t="e">
        <f t="shared" si="53"/>
        <v>#NUM!</v>
      </c>
      <c r="G668" t="e">
        <f t="shared" si="55"/>
        <v>#NUM!</v>
      </c>
      <c r="H668" t="e">
        <f t="shared" si="56"/>
        <v>#NUM!</v>
      </c>
      <c r="I668" t="e">
        <f>SUM($G$534:H668)</f>
        <v>#NUM!</v>
      </c>
      <c r="J668" t="e">
        <f t="shared" si="58"/>
        <v>#NUM!</v>
      </c>
      <c r="K668" t="e">
        <f t="shared" si="59"/>
        <v>#NUM!</v>
      </c>
    </row>
    <row r="669" spans="1:11">
      <c r="A669">
        <f t="shared" si="50"/>
        <v>20.495152073419117</v>
      </c>
      <c r="B669" t="e">
        <f t="shared" si="57"/>
        <v>#NUM!</v>
      </c>
      <c r="C669">
        <f t="shared" si="51"/>
        <v>-13.344072639599549</v>
      </c>
      <c r="D669">
        <f t="shared" si="54"/>
        <v>7.4939640019076645E-2</v>
      </c>
      <c r="E669" t="e">
        <f t="shared" si="52"/>
        <v>#NUM!</v>
      </c>
      <c r="F669" t="e">
        <f t="shared" si="53"/>
        <v>#NUM!</v>
      </c>
      <c r="G669" t="e">
        <f t="shared" si="55"/>
        <v>#NUM!</v>
      </c>
      <c r="H669" t="e">
        <f t="shared" si="56"/>
        <v>#NUM!</v>
      </c>
      <c r="I669" t="e">
        <f>SUM($G$534:H669)</f>
        <v>#NUM!</v>
      </c>
      <c r="J669" t="e">
        <f t="shared" si="58"/>
        <v>#NUM!</v>
      </c>
      <c r="K669" t="e">
        <f t="shared" si="59"/>
        <v>#NUM!</v>
      </c>
    </row>
    <row r="670" spans="1:11">
      <c r="A670">
        <f t="shared" si="50"/>
        <v>20.644751723590058</v>
      </c>
      <c r="B670" t="e">
        <f t="shared" si="57"/>
        <v>#NUM!</v>
      </c>
      <c r="C670">
        <f t="shared" si="51"/>
        <v>-4.3812862675350548</v>
      </c>
      <c r="D670">
        <f t="shared" si="54"/>
        <v>0.22824347439013787</v>
      </c>
      <c r="E670" t="e">
        <f t="shared" si="52"/>
        <v>#NUM!</v>
      </c>
      <c r="F670" t="e">
        <f t="shared" si="53"/>
        <v>#NUM!</v>
      </c>
      <c r="G670" t="e">
        <f t="shared" si="55"/>
        <v>#NUM!</v>
      </c>
      <c r="H670" t="e">
        <f t="shared" si="56"/>
        <v>#NUM!</v>
      </c>
      <c r="I670" t="e">
        <f>SUM($G$534:H670)</f>
        <v>#NUM!</v>
      </c>
      <c r="J670" t="e">
        <f t="shared" si="58"/>
        <v>#NUM!</v>
      </c>
      <c r="K670" t="e">
        <f t="shared" si="59"/>
        <v>#NUM!</v>
      </c>
    </row>
    <row r="671" spans="1:11">
      <c r="A671">
        <f t="shared" si="50"/>
        <v>20.794351373761</v>
      </c>
      <c r="B671" t="e">
        <f t="shared" si="57"/>
        <v>#NUM!</v>
      </c>
      <c r="C671">
        <f t="shared" si="51"/>
        <v>-2.54795844583465</v>
      </c>
      <c r="D671">
        <f t="shared" si="54"/>
        <v>0.39247107881008791</v>
      </c>
      <c r="E671" t="e">
        <f t="shared" si="52"/>
        <v>#NUM!</v>
      </c>
      <c r="F671" t="e">
        <f t="shared" si="53"/>
        <v>#NUM!</v>
      </c>
      <c r="G671" t="e">
        <f t="shared" si="55"/>
        <v>#NUM!</v>
      </c>
      <c r="H671" t="e">
        <f t="shared" si="56"/>
        <v>#NUM!</v>
      </c>
      <c r="I671" t="e">
        <f>SUM($G$534:H671)</f>
        <v>#NUM!</v>
      </c>
      <c r="J671" t="e">
        <f t="shared" si="58"/>
        <v>#NUM!</v>
      </c>
      <c r="K671" t="e">
        <f t="shared" si="59"/>
        <v>#NUM!</v>
      </c>
    </row>
    <row r="672" spans="1:11">
      <c r="A672">
        <f t="shared" si="50"/>
        <v>20.943951023931941</v>
      </c>
      <c r="B672" t="e">
        <f t="shared" si="57"/>
        <v>#NUM!</v>
      </c>
      <c r="C672">
        <f t="shared" si="51"/>
        <v>-1.7320508075689327</v>
      </c>
      <c r="D672">
        <f t="shared" si="54"/>
        <v>0.5773502691896073</v>
      </c>
      <c r="E672" t="e">
        <f t="shared" si="52"/>
        <v>#NUM!</v>
      </c>
      <c r="F672" t="e">
        <f t="shared" si="53"/>
        <v>#NUM!</v>
      </c>
      <c r="G672" t="e">
        <f t="shared" si="55"/>
        <v>#NUM!</v>
      </c>
      <c r="H672" t="e">
        <f t="shared" si="56"/>
        <v>#NUM!</v>
      </c>
      <c r="I672" t="e">
        <f>SUM($G$534:H672)</f>
        <v>#NUM!</v>
      </c>
      <c r="J672" t="e">
        <f t="shared" si="58"/>
        <v>#NUM!</v>
      </c>
      <c r="K672" t="e">
        <f t="shared" si="59"/>
        <v>#NUM!</v>
      </c>
    </row>
    <row r="673" spans="1:11">
      <c r="A673">
        <f t="shared" si="50"/>
        <v>21.093550674102882</v>
      </c>
      <c r="B673" t="e">
        <f t="shared" si="57"/>
        <v>#NUM!</v>
      </c>
      <c r="C673">
        <f t="shared" si="51"/>
        <v>-1.2539603376627426</v>
      </c>
      <c r="D673">
        <f t="shared" si="54"/>
        <v>0.79747338888237929</v>
      </c>
      <c r="E673" t="e">
        <f t="shared" si="52"/>
        <v>#NUM!</v>
      </c>
      <c r="F673" t="e">
        <f t="shared" si="53"/>
        <v>#NUM!</v>
      </c>
      <c r="G673" t="e">
        <f t="shared" si="55"/>
        <v>#NUM!</v>
      </c>
      <c r="H673" t="e">
        <f t="shared" si="56"/>
        <v>#NUM!</v>
      </c>
      <c r="I673" t="e">
        <f>SUM($G$534:H673)</f>
        <v>#NUM!</v>
      </c>
      <c r="J673" t="e">
        <f t="shared" si="58"/>
        <v>#NUM!</v>
      </c>
      <c r="K673" t="e">
        <f t="shared" si="59"/>
        <v>#NUM!</v>
      </c>
    </row>
    <row r="674" spans="1:11">
      <c r="A674">
        <f t="shared" si="50"/>
        <v>21.243150324273824</v>
      </c>
      <c r="B674" t="e">
        <f t="shared" si="57"/>
        <v>#NUM!</v>
      </c>
      <c r="C674">
        <f t="shared" si="51"/>
        <v>-0.92786440347408272</v>
      </c>
      <c r="D674">
        <f t="shared" si="54"/>
        <v>1.0777436835121914</v>
      </c>
      <c r="E674" t="e">
        <f t="shared" si="52"/>
        <v>#NUM!</v>
      </c>
      <c r="F674" t="e">
        <f t="shared" si="53"/>
        <v>#NUM!</v>
      </c>
      <c r="G674" t="e">
        <f t="shared" si="55"/>
        <v>#NUM!</v>
      </c>
      <c r="H674" t="e">
        <f t="shared" si="56"/>
        <v>#NUM!</v>
      </c>
      <c r="I674" t="e">
        <f>SUM($G$534:H674)</f>
        <v>#NUM!</v>
      </c>
      <c r="J674" t="e">
        <f t="shared" si="58"/>
        <v>#NUM!</v>
      </c>
      <c r="K674" t="e">
        <f t="shared" si="59"/>
        <v>#NUM!</v>
      </c>
    </row>
    <row r="675" spans="1:11">
      <c r="A675">
        <f t="shared" si="50"/>
        <v>21.392749974444765</v>
      </c>
      <c r="B675" t="e">
        <f t="shared" si="57"/>
        <v>#NUM!</v>
      </c>
      <c r="C675">
        <f t="shared" si="51"/>
        <v>-0.68178845580079428</v>
      </c>
      <c r="D675">
        <f t="shared" si="54"/>
        <v>1.4667306134209188</v>
      </c>
      <c r="E675" t="e">
        <f t="shared" si="52"/>
        <v>#NUM!</v>
      </c>
      <c r="F675" t="e">
        <f t="shared" si="53"/>
        <v>#NUM!</v>
      </c>
      <c r="G675" t="e">
        <f t="shared" si="55"/>
        <v>#NUM!</v>
      </c>
      <c r="H675" t="e">
        <f t="shared" si="56"/>
        <v>#NUM!</v>
      </c>
      <c r="I675" t="e">
        <f>SUM($G$534:H675)</f>
        <v>#NUM!</v>
      </c>
      <c r="J675" t="e">
        <f t="shared" si="58"/>
        <v>#NUM!</v>
      </c>
      <c r="K675" t="e">
        <f t="shared" si="59"/>
        <v>#NUM!</v>
      </c>
    </row>
    <row r="676" spans="1:11">
      <c r="A676">
        <f t="shared" si="50"/>
        <v>21.542349624615706</v>
      </c>
      <c r="B676" t="e">
        <f t="shared" si="57"/>
        <v>#NUM!</v>
      </c>
      <c r="C676">
        <f t="shared" si="51"/>
        <v>-0.48157461880755154</v>
      </c>
      <c r="D676">
        <f t="shared" si="54"/>
        <v>2.0765213965722378</v>
      </c>
      <c r="E676" t="e">
        <f t="shared" si="52"/>
        <v>#NUM!</v>
      </c>
      <c r="F676" t="e">
        <f t="shared" si="53"/>
        <v>#NUM!</v>
      </c>
      <c r="G676" t="e">
        <f t="shared" si="55"/>
        <v>#NUM!</v>
      </c>
      <c r="H676" t="e">
        <f t="shared" si="56"/>
        <v>#NUM!</v>
      </c>
      <c r="I676" t="e">
        <f>SUM($G$534:H676)</f>
        <v>#NUM!</v>
      </c>
      <c r="J676" t="e">
        <f t="shared" si="58"/>
        <v>#NUM!</v>
      </c>
      <c r="K676" t="e">
        <f t="shared" si="59"/>
        <v>#NUM!</v>
      </c>
    </row>
    <row r="677" spans="1:11">
      <c r="A677">
        <f t="shared" si="50"/>
        <v>21.691949274786648</v>
      </c>
      <c r="B677" t="e">
        <f t="shared" si="57"/>
        <v>#NUM!</v>
      </c>
      <c r="C677">
        <f t="shared" si="51"/>
        <v>-0.30845914892736259</v>
      </c>
      <c r="D677">
        <f t="shared" si="54"/>
        <v>3.2419203757690607</v>
      </c>
      <c r="E677" t="e">
        <f t="shared" si="52"/>
        <v>#NUM!</v>
      </c>
      <c r="F677" t="e">
        <f t="shared" si="53"/>
        <v>#NUM!</v>
      </c>
      <c r="G677" t="e">
        <f t="shared" si="55"/>
        <v>#NUM!</v>
      </c>
      <c r="H677" t="e">
        <f t="shared" si="56"/>
        <v>#NUM!</v>
      </c>
      <c r="I677" t="e">
        <f>SUM($G$534:H677)</f>
        <v>#NUM!</v>
      </c>
      <c r="J677" t="e">
        <f t="shared" si="58"/>
        <v>#NUM!</v>
      </c>
      <c r="K677" t="e">
        <f t="shared" si="59"/>
        <v>#NUM!</v>
      </c>
    </row>
    <row r="678" spans="1:11">
      <c r="A678">
        <f t="shared" si="50"/>
        <v>21.841548924957589</v>
      </c>
      <c r="B678" t="e">
        <f t="shared" si="57"/>
        <v>#NUM!</v>
      </c>
      <c r="C678">
        <f t="shared" si="51"/>
        <v>-0.15072574825075588</v>
      </c>
      <c r="D678">
        <f t="shared" si="54"/>
        <v>6.6345664997883667</v>
      </c>
      <c r="E678" t="e">
        <f t="shared" si="52"/>
        <v>#NUM!</v>
      </c>
      <c r="F678" t="e">
        <f t="shared" si="53"/>
        <v>#NUM!</v>
      </c>
      <c r="G678" t="e">
        <f t="shared" si="55"/>
        <v>#NUM!</v>
      </c>
      <c r="H678" t="e">
        <f t="shared" si="56"/>
        <v>#NUM!</v>
      </c>
      <c r="I678" t="e">
        <f>SUM($G$534:H678)</f>
        <v>#NUM!</v>
      </c>
      <c r="J678" t="e">
        <f t="shared" si="58"/>
        <v>#NUM!</v>
      </c>
      <c r="K678" t="e">
        <f t="shared" si="59"/>
        <v>#NUM!</v>
      </c>
    </row>
    <row r="679" spans="1:11">
      <c r="A679">
        <f t="shared" si="50"/>
        <v>21.99114857512853</v>
      </c>
      <c r="B679" t="e">
        <f t="shared" si="57"/>
        <v>#NUM!</v>
      </c>
      <c r="C679">
        <f t="shared" si="51"/>
        <v>-2.217388599123904E-14</v>
      </c>
      <c r="D679">
        <f t="shared" si="54"/>
        <v>45098094235494.07</v>
      </c>
      <c r="E679" t="e">
        <f t="shared" si="52"/>
        <v>#NUM!</v>
      </c>
      <c r="F679" t="e">
        <f t="shared" si="53"/>
        <v>#NUM!</v>
      </c>
      <c r="G679" t="e">
        <f t="shared" si="55"/>
        <v>#NUM!</v>
      </c>
      <c r="H679" t="e">
        <f t="shared" si="56"/>
        <v>#NUM!</v>
      </c>
      <c r="I679" t="e">
        <f>SUM($G$534:H679)</f>
        <v>#NUM!</v>
      </c>
      <c r="J679" t="e">
        <f t="shared" si="58"/>
        <v>#NUM!</v>
      </c>
      <c r="K679" t="e">
        <f t="shared" si="59"/>
        <v>#NUM!</v>
      </c>
    </row>
    <row r="680" spans="1:11">
      <c r="A680">
        <f t="shared" si="50"/>
        <v>22.140748225299472</v>
      </c>
      <c r="B680" t="e">
        <f t="shared" si="57"/>
        <v>#NUM!</v>
      </c>
      <c r="C680">
        <f t="shared" si="51"/>
        <v>0.15072574825071053</v>
      </c>
      <c r="D680">
        <f t="shared" si="54"/>
        <v>-6.6345664997903633</v>
      </c>
      <c r="E680" t="e">
        <f t="shared" si="52"/>
        <v>#NUM!</v>
      </c>
      <c r="F680" t="e">
        <f t="shared" si="53"/>
        <v>#NUM!</v>
      </c>
      <c r="G680" t="e">
        <f t="shared" si="55"/>
        <v>#NUM!</v>
      </c>
      <c r="H680" t="e">
        <f t="shared" si="56"/>
        <v>#NUM!</v>
      </c>
      <c r="I680" t="e">
        <f>SUM($G$534:H680)</f>
        <v>#NUM!</v>
      </c>
      <c r="J680" t="e">
        <f t="shared" si="58"/>
        <v>#NUM!</v>
      </c>
      <c r="K680" t="e">
        <f t="shared" si="59"/>
        <v>#NUM!</v>
      </c>
    </row>
    <row r="681" spans="1:11">
      <c r="A681">
        <f t="shared" si="50"/>
        <v>22.290347875470413</v>
      </c>
      <c r="B681" t="e">
        <f t="shared" si="57"/>
        <v>#NUM!</v>
      </c>
      <c r="C681">
        <f t="shared" si="51"/>
        <v>0.30845914892731402</v>
      </c>
      <c r="D681">
        <f t="shared" si="54"/>
        <v>-3.2419203757695714</v>
      </c>
      <c r="E681" t="e">
        <f t="shared" si="52"/>
        <v>#NUM!</v>
      </c>
      <c r="F681" t="e">
        <f t="shared" si="53"/>
        <v>#NUM!</v>
      </c>
      <c r="G681" t="e">
        <f t="shared" si="55"/>
        <v>#NUM!</v>
      </c>
      <c r="H681" t="e">
        <f t="shared" si="56"/>
        <v>#NUM!</v>
      </c>
      <c r="I681" t="e">
        <f>SUM($G$534:H681)</f>
        <v>#NUM!</v>
      </c>
      <c r="J681" t="e">
        <f t="shared" si="58"/>
        <v>#NUM!</v>
      </c>
      <c r="K681" t="e">
        <f t="shared" si="59"/>
        <v>#NUM!</v>
      </c>
    </row>
    <row r="682" spans="1:11">
      <c r="A682">
        <f t="shared" si="50"/>
        <v>22.439947525641355</v>
      </c>
      <c r="B682" t="e">
        <f t="shared" si="57"/>
        <v>#NUM!</v>
      </c>
      <c r="C682">
        <f t="shared" si="51"/>
        <v>0.48157461880749691</v>
      </c>
      <c r="D682">
        <f t="shared" si="54"/>
        <v>-2.0765213965724736</v>
      </c>
      <c r="E682" t="e">
        <f t="shared" si="52"/>
        <v>#NUM!</v>
      </c>
      <c r="F682" t="e">
        <f t="shared" si="53"/>
        <v>#NUM!</v>
      </c>
      <c r="G682" t="e">
        <f t="shared" si="55"/>
        <v>#NUM!</v>
      </c>
      <c r="H682" t="e">
        <f t="shared" si="56"/>
        <v>#NUM!</v>
      </c>
      <c r="I682" t="e">
        <f>SUM($G$534:H682)</f>
        <v>#NUM!</v>
      </c>
      <c r="J682" t="e">
        <f t="shared" si="58"/>
        <v>#NUM!</v>
      </c>
      <c r="K682" t="e">
        <f t="shared" si="59"/>
        <v>#NUM!</v>
      </c>
    </row>
    <row r="683" spans="1:11">
      <c r="A683">
        <f t="shared" si="50"/>
        <v>22.589547175812296</v>
      </c>
      <c r="B683" t="e">
        <f t="shared" si="57"/>
        <v>#NUM!</v>
      </c>
      <c r="C683">
        <f t="shared" si="51"/>
        <v>0.68178845580072933</v>
      </c>
      <c r="D683">
        <f t="shared" si="54"/>
        <v>-1.4667306134210585</v>
      </c>
      <c r="E683" t="e">
        <f t="shared" si="52"/>
        <v>#NUM!</v>
      </c>
      <c r="F683" t="e">
        <f t="shared" si="53"/>
        <v>#NUM!</v>
      </c>
      <c r="G683" t="e">
        <f t="shared" si="55"/>
        <v>#NUM!</v>
      </c>
      <c r="H683" t="e">
        <f t="shared" si="56"/>
        <v>#NUM!</v>
      </c>
      <c r="I683" t="e">
        <f>SUM($G$534:H683)</f>
        <v>#NUM!</v>
      </c>
      <c r="J683" t="e">
        <f t="shared" si="58"/>
        <v>#NUM!</v>
      </c>
      <c r="K683" t="e">
        <f t="shared" si="59"/>
        <v>#NUM!</v>
      </c>
    </row>
    <row r="684" spans="1:11">
      <c r="A684">
        <f t="shared" si="50"/>
        <v>22.739146825983237</v>
      </c>
      <c r="B684" t="e">
        <f t="shared" si="57"/>
        <v>#NUM!</v>
      </c>
      <c r="C684">
        <f t="shared" si="51"/>
        <v>0.92786440347400012</v>
      </c>
      <c r="D684">
        <f t="shared" si="54"/>
        <v>-1.0777436835122873</v>
      </c>
      <c r="E684" t="e">
        <f t="shared" si="52"/>
        <v>#NUM!</v>
      </c>
      <c r="F684" t="e">
        <f t="shared" si="53"/>
        <v>#NUM!</v>
      </c>
      <c r="G684" t="e">
        <f t="shared" si="55"/>
        <v>#NUM!</v>
      </c>
      <c r="H684" t="e">
        <f t="shared" si="56"/>
        <v>#NUM!</v>
      </c>
      <c r="I684" t="e">
        <f>SUM($G$534:H684)</f>
        <v>#NUM!</v>
      </c>
      <c r="J684" t="e">
        <f t="shared" si="58"/>
        <v>#NUM!</v>
      </c>
      <c r="K684" t="e">
        <f t="shared" si="59"/>
        <v>#NUM!</v>
      </c>
    </row>
    <row r="685" spans="1:11">
      <c r="A685">
        <f t="shared" si="50"/>
        <v>22.888746476154179</v>
      </c>
      <c r="B685" t="e">
        <f t="shared" si="57"/>
        <v>#NUM!</v>
      </c>
      <c r="C685">
        <f t="shared" si="51"/>
        <v>1.2539603376626285</v>
      </c>
      <c r="D685">
        <f t="shared" si="54"/>
        <v>-0.79747338888245189</v>
      </c>
      <c r="E685" t="e">
        <f t="shared" si="52"/>
        <v>#NUM!</v>
      </c>
      <c r="F685" t="e">
        <f t="shared" si="53"/>
        <v>#NUM!</v>
      </c>
      <c r="G685" t="e">
        <f t="shared" si="55"/>
        <v>#NUM!</v>
      </c>
      <c r="H685" t="e">
        <f t="shared" si="56"/>
        <v>#NUM!</v>
      </c>
      <c r="I685" t="e">
        <f>SUM($G$534:H685)</f>
        <v>#NUM!</v>
      </c>
      <c r="J685" t="e">
        <f t="shared" si="58"/>
        <v>#NUM!</v>
      </c>
      <c r="K685" t="e">
        <f t="shared" si="59"/>
        <v>#NUM!</v>
      </c>
    </row>
    <row r="686" spans="1:11">
      <c r="A686">
        <f t="shared" si="50"/>
        <v>23.03834612632512</v>
      </c>
      <c r="B686" t="e">
        <f t="shared" si="57"/>
        <v>#NUM!</v>
      </c>
      <c r="C686">
        <f t="shared" si="51"/>
        <v>1.7320508075687553</v>
      </c>
      <c r="D686">
        <f t="shared" si="54"/>
        <v>-0.57735026918966648</v>
      </c>
      <c r="E686" t="e">
        <f t="shared" si="52"/>
        <v>#NUM!</v>
      </c>
      <c r="F686" t="e">
        <f t="shared" si="53"/>
        <v>#NUM!</v>
      </c>
      <c r="G686" t="e">
        <f t="shared" si="55"/>
        <v>#NUM!</v>
      </c>
      <c r="H686" t="e">
        <f t="shared" si="56"/>
        <v>#NUM!</v>
      </c>
      <c r="I686" t="e">
        <f>SUM($G$534:H686)</f>
        <v>#NUM!</v>
      </c>
      <c r="J686" t="e">
        <f t="shared" si="58"/>
        <v>#NUM!</v>
      </c>
      <c r="K686" t="e">
        <f t="shared" si="59"/>
        <v>#NUM!</v>
      </c>
    </row>
    <row r="687" spans="1:11">
      <c r="A687">
        <f t="shared" si="50"/>
        <v>23.187945776496061</v>
      </c>
      <c r="B687" t="e">
        <f t="shared" si="57"/>
        <v>#NUM!</v>
      </c>
      <c r="C687">
        <f t="shared" si="51"/>
        <v>2.5479584458343179</v>
      </c>
      <c r="D687">
        <f t="shared" si="54"/>
        <v>-0.39247107881013904</v>
      </c>
      <c r="E687" t="e">
        <f t="shared" si="52"/>
        <v>#NUM!</v>
      </c>
      <c r="F687" t="e">
        <f t="shared" si="53"/>
        <v>#NUM!</v>
      </c>
      <c r="G687" t="e">
        <f t="shared" si="55"/>
        <v>#NUM!</v>
      </c>
      <c r="H687" t="e">
        <f t="shared" si="56"/>
        <v>#NUM!</v>
      </c>
      <c r="I687" t="e">
        <f>SUM($G$534:H687)</f>
        <v>#NUM!</v>
      </c>
      <c r="J687" t="e">
        <f t="shared" si="58"/>
        <v>#NUM!</v>
      </c>
      <c r="K687" t="e">
        <f t="shared" si="59"/>
        <v>#NUM!</v>
      </c>
    </row>
    <row r="688" spans="1:11">
      <c r="A688">
        <f t="shared" si="50"/>
        <v>23.337545426667003</v>
      </c>
      <c r="B688" t="e">
        <f t="shared" si="57"/>
        <v>#NUM!</v>
      </c>
      <c r="C688">
        <f t="shared" si="51"/>
        <v>4.3812862675341586</v>
      </c>
      <c r="D688">
        <f t="shared" si="54"/>
        <v>-0.22824347439018455</v>
      </c>
      <c r="E688" t="e">
        <f t="shared" si="52"/>
        <v>#NUM!</v>
      </c>
      <c r="F688" t="e">
        <f t="shared" si="53"/>
        <v>#NUM!</v>
      </c>
      <c r="G688" t="e">
        <f t="shared" si="55"/>
        <v>#NUM!</v>
      </c>
      <c r="H688" t="e">
        <f t="shared" si="56"/>
        <v>#NUM!</v>
      </c>
      <c r="I688" t="e">
        <f>SUM($G$534:H688)</f>
        <v>#NUM!</v>
      </c>
      <c r="J688" t="e">
        <f t="shared" si="58"/>
        <v>#NUM!</v>
      </c>
      <c r="K688" t="e">
        <f t="shared" si="59"/>
        <v>#NUM!</v>
      </c>
    </row>
    <row r="689" spans="1:11">
      <c r="A689">
        <f t="shared" si="50"/>
        <v>23.487145076837944</v>
      </c>
      <c r="B689" t="e">
        <f t="shared" si="57"/>
        <v>#NUM!</v>
      </c>
      <c r="C689">
        <f t="shared" si="51"/>
        <v>13.344072639591607</v>
      </c>
      <c r="D689">
        <f t="shared" si="54"/>
        <v>-7.4939640019121234E-2</v>
      </c>
      <c r="E689" t="e">
        <f t="shared" si="52"/>
        <v>#NUM!</v>
      </c>
      <c r="F689" t="e">
        <f t="shared" si="53"/>
        <v>#NUM!</v>
      </c>
      <c r="G689" t="e">
        <f t="shared" si="55"/>
        <v>#NUM!</v>
      </c>
      <c r="H689" t="e">
        <f t="shared" si="56"/>
        <v>#NUM!</v>
      </c>
      <c r="I689" t="e">
        <f>SUM($G$534:H689)</f>
        <v>#NUM!</v>
      </c>
      <c r="J689" t="e">
        <f t="shared" si="58"/>
        <v>#NUM!</v>
      </c>
      <c r="K689" t="e">
        <f t="shared" si="59"/>
        <v>#NUM!</v>
      </c>
    </row>
    <row r="690" spans="1:11">
      <c r="A690">
        <f t="shared" si="50"/>
        <v>23.636744727008885</v>
      </c>
      <c r="B690" t="e">
        <f t="shared" si="57"/>
        <v>#NUM!</v>
      </c>
      <c r="C690">
        <f t="shared" si="51"/>
        <v>-13.344072639604024</v>
      </c>
      <c r="D690">
        <f t="shared" si="54"/>
        <v>7.4939640019051512E-2</v>
      </c>
      <c r="E690" t="e">
        <f t="shared" si="52"/>
        <v>#NUM!</v>
      </c>
      <c r="F690" t="e">
        <f t="shared" si="53"/>
        <v>#NUM!</v>
      </c>
      <c r="G690" t="e">
        <f t="shared" si="55"/>
        <v>#NUM!</v>
      </c>
      <c r="H690" t="e">
        <f t="shared" si="56"/>
        <v>#NUM!</v>
      </c>
      <c r="I690" t="e">
        <f>SUM($G$534:H690)</f>
        <v>#NUM!</v>
      </c>
      <c r="J690" t="e">
        <f t="shared" si="58"/>
        <v>#NUM!</v>
      </c>
      <c r="K690" t="e">
        <f t="shared" si="59"/>
        <v>#NUM!</v>
      </c>
    </row>
    <row r="691" spans="1:11">
      <c r="A691">
        <f t="shared" si="50"/>
        <v>23.786344377179827</v>
      </c>
      <c r="B691" t="e">
        <f t="shared" si="57"/>
        <v>#NUM!</v>
      </c>
      <c r="C691">
        <f t="shared" si="51"/>
        <v>-4.3812862675355593</v>
      </c>
      <c r="D691">
        <f t="shared" si="54"/>
        <v>0.22824347439011158</v>
      </c>
      <c r="E691" t="e">
        <f t="shared" si="52"/>
        <v>#NUM!</v>
      </c>
      <c r="F691" t="e">
        <f t="shared" si="53"/>
        <v>#NUM!</v>
      </c>
      <c r="G691" t="e">
        <f t="shared" si="55"/>
        <v>#NUM!</v>
      </c>
      <c r="H691" t="e">
        <f t="shared" si="56"/>
        <v>#NUM!</v>
      </c>
      <c r="I691" t="e">
        <f>SUM($G$534:H691)</f>
        <v>#NUM!</v>
      </c>
      <c r="J691" t="e">
        <f t="shared" si="58"/>
        <v>#NUM!</v>
      </c>
      <c r="K691" t="e">
        <f t="shared" si="59"/>
        <v>#NUM!</v>
      </c>
    </row>
    <row r="692" spans="1:11">
      <c r="A692">
        <f t="shared" si="50"/>
        <v>23.935944027350768</v>
      </c>
      <c r="B692" t="e">
        <f t="shared" si="57"/>
        <v>#NUM!</v>
      </c>
      <c r="C692">
        <f t="shared" si="51"/>
        <v>-2.5479584458348374</v>
      </c>
      <c r="D692">
        <f t="shared" si="54"/>
        <v>0.39247107881005905</v>
      </c>
      <c r="E692" t="e">
        <f t="shared" si="52"/>
        <v>#NUM!</v>
      </c>
      <c r="F692" t="e">
        <f t="shared" si="53"/>
        <v>#NUM!</v>
      </c>
      <c r="G692" t="e">
        <f t="shared" si="55"/>
        <v>#NUM!</v>
      </c>
      <c r="H692" t="e">
        <f t="shared" si="56"/>
        <v>#NUM!</v>
      </c>
      <c r="I692" t="e">
        <f>SUM($G$534:H692)</f>
        <v>#NUM!</v>
      </c>
      <c r="J692" t="e">
        <f t="shared" si="58"/>
        <v>#NUM!</v>
      </c>
      <c r="K692" t="e">
        <f t="shared" si="59"/>
        <v>#NUM!</v>
      </c>
    </row>
    <row r="693" spans="1:11">
      <c r="A693">
        <f t="shared" si="50"/>
        <v>24.085543677521709</v>
      </c>
      <c r="B693" t="e">
        <f t="shared" si="57"/>
        <v>#NUM!</v>
      </c>
      <c r="C693">
        <f t="shared" si="51"/>
        <v>-1.7320508075690326</v>
      </c>
      <c r="D693">
        <f t="shared" si="54"/>
        <v>0.57735026918957399</v>
      </c>
      <c r="E693" t="e">
        <f t="shared" si="52"/>
        <v>#NUM!</v>
      </c>
      <c r="F693" t="e">
        <f t="shared" si="53"/>
        <v>#NUM!</v>
      </c>
      <c r="G693" t="e">
        <f t="shared" si="55"/>
        <v>#NUM!</v>
      </c>
      <c r="H693" t="e">
        <f t="shared" si="56"/>
        <v>#NUM!</v>
      </c>
      <c r="I693" t="e">
        <f>SUM($G$534:H693)</f>
        <v>#NUM!</v>
      </c>
      <c r="J693" t="e">
        <f t="shared" si="58"/>
        <v>#NUM!</v>
      </c>
      <c r="K693" t="e">
        <f t="shared" si="59"/>
        <v>#NUM!</v>
      </c>
    </row>
    <row r="694" spans="1:11">
      <c r="A694">
        <f t="shared" si="50"/>
        <v>24.235143327692651</v>
      </c>
      <c r="B694" t="e">
        <f t="shared" si="57"/>
        <v>#NUM!</v>
      </c>
      <c r="C694">
        <f t="shared" si="51"/>
        <v>-1.2539603376628068</v>
      </c>
      <c r="D694">
        <f t="shared" si="54"/>
        <v>0.79747338888233854</v>
      </c>
      <c r="E694" t="e">
        <f t="shared" si="52"/>
        <v>#NUM!</v>
      </c>
      <c r="F694" t="e">
        <f t="shared" si="53"/>
        <v>#NUM!</v>
      </c>
      <c r="G694" t="e">
        <f t="shared" si="55"/>
        <v>#NUM!</v>
      </c>
      <c r="H694" t="e">
        <f t="shared" si="56"/>
        <v>#NUM!</v>
      </c>
      <c r="I694" t="e">
        <f>SUM($G$534:H694)</f>
        <v>#NUM!</v>
      </c>
      <c r="J694" t="e">
        <f t="shared" si="58"/>
        <v>#NUM!</v>
      </c>
      <c r="K694" t="e">
        <f t="shared" si="59"/>
        <v>#NUM!</v>
      </c>
    </row>
    <row r="695" spans="1:11">
      <c r="A695">
        <f t="shared" si="50"/>
        <v>24.384742977863592</v>
      </c>
      <c r="B695" t="e">
        <f t="shared" si="57"/>
        <v>#NUM!</v>
      </c>
      <c r="C695">
        <f t="shared" si="51"/>
        <v>-0.92786440347412924</v>
      </c>
      <c r="D695">
        <f t="shared" si="54"/>
        <v>1.0777436835121372</v>
      </c>
      <c r="E695" t="e">
        <f t="shared" si="52"/>
        <v>#NUM!</v>
      </c>
      <c r="F695" t="e">
        <f t="shared" si="53"/>
        <v>#NUM!</v>
      </c>
      <c r="G695" t="e">
        <f t="shared" si="55"/>
        <v>#NUM!</v>
      </c>
      <c r="H695" t="e">
        <f t="shared" si="56"/>
        <v>#NUM!</v>
      </c>
      <c r="I695" t="e">
        <f>SUM($G$534:H695)</f>
        <v>#NUM!</v>
      </c>
      <c r="J695" t="e">
        <f t="shared" si="58"/>
        <v>#NUM!</v>
      </c>
      <c r="K695" t="e">
        <f t="shared" si="59"/>
        <v>#NUM!</v>
      </c>
    </row>
    <row r="696" spans="1:11">
      <c r="A696">
        <f t="shared" si="50"/>
        <v>24.534342628034533</v>
      </c>
      <c r="B696" t="e">
        <f t="shared" si="57"/>
        <v>#NUM!</v>
      </c>
      <c r="C696">
        <f t="shared" si="51"/>
        <v>-0.68178845580083092</v>
      </c>
      <c r="D696">
        <f t="shared" si="54"/>
        <v>1.46673061342084</v>
      </c>
      <c r="E696" t="e">
        <f t="shared" si="52"/>
        <v>#NUM!</v>
      </c>
      <c r="F696" t="e">
        <f t="shared" si="53"/>
        <v>#NUM!</v>
      </c>
      <c r="G696" t="e">
        <f t="shared" si="55"/>
        <v>#NUM!</v>
      </c>
      <c r="H696" t="e">
        <f t="shared" si="56"/>
        <v>#NUM!</v>
      </c>
      <c r="I696" t="e">
        <f>SUM($G$534:H696)</f>
        <v>#NUM!</v>
      </c>
      <c r="J696" t="e">
        <f t="shared" si="58"/>
        <v>#NUM!</v>
      </c>
      <c r="K696" t="e">
        <f t="shared" si="59"/>
        <v>#NUM!</v>
      </c>
    </row>
    <row r="697" spans="1:11">
      <c r="A697">
        <f t="shared" si="50"/>
        <v>24.683942278205475</v>
      </c>
      <c r="B697" t="e">
        <f t="shared" si="57"/>
        <v>#NUM!</v>
      </c>
      <c r="C697">
        <f t="shared" si="51"/>
        <v>-0.48157461880758234</v>
      </c>
      <c r="D697">
        <f t="shared" si="54"/>
        <v>2.076521396572105</v>
      </c>
      <c r="E697" t="e">
        <f t="shared" si="52"/>
        <v>#NUM!</v>
      </c>
      <c r="F697" t="e">
        <f t="shared" si="53"/>
        <v>#NUM!</v>
      </c>
      <c r="G697" t="e">
        <f t="shared" si="55"/>
        <v>#NUM!</v>
      </c>
      <c r="H697" t="e">
        <f t="shared" si="56"/>
        <v>#NUM!</v>
      </c>
      <c r="I697" t="e">
        <f>SUM($G$534:H697)</f>
        <v>#NUM!</v>
      </c>
      <c r="J697" t="e">
        <f t="shared" si="58"/>
        <v>#NUM!</v>
      </c>
      <c r="K697" t="e">
        <f t="shared" si="59"/>
        <v>#NUM!</v>
      </c>
    </row>
    <row r="698" spans="1:11">
      <c r="A698">
        <f t="shared" si="50"/>
        <v>24.833541928376416</v>
      </c>
      <c r="B698" t="e">
        <f t="shared" si="57"/>
        <v>#NUM!</v>
      </c>
      <c r="C698">
        <f t="shared" si="51"/>
        <v>-0.30845914892738996</v>
      </c>
      <c r="D698">
        <f t="shared" si="54"/>
        <v>3.2419203757687729</v>
      </c>
      <c r="E698" t="e">
        <f t="shared" si="52"/>
        <v>#NUM!</v>
      </c>
      <c r="F698" t="e">
        <f t="shared" si="53"/>
        <v>#NUM!</v>
      </c>
      <c r="G698" t="e">
        <f t="shared" si="55"/>
        <v>#NUM!</v>
      </c>
      <c r="H698" t="e">
        <f t="shared" si="56"/>
        <v>#NUM!</v>
      </c>
      <c r="I698" t="e">
        <f>SUM($G$534:H698)</f>
        <v>#NUM!</v>
      </c>
      <c r="J698" t="e">
        <f t="shared" si="58"/>
        <v>#NUM!</v>
      </c>
      <c r="K698" t="e">
        <f t="shared" si="59"/>
        <v>#NUM!</v>
      </c>
    </row>
    <row r="699" spans="1:11">
      <c r="A699">
        <f t="shared" si="50"/>
        <v>24.983141578547357</v>
      </c>
      <c r="B699" t="e">
        <f t="shared" si="57"/>
        <v>#NUM!</v>
      </c>
      <c r="C699">
        <f t="shared" si="51"/>
        <v>-0.15072574825078144</v>
      </c>
      <c r="D699">
        <f t="shared" si="54"/>
        <v>6.6345664997872413</v>
      </c>
      <c r="E699" t="e">
        <f t="shared" si="52"/>
        <v>#NUM!</v>
      </c>
      <c r="F699" t="e">
        <f t="shared" si="53"/>
        <v>#NUM!</v>
      </c>
      <c r="G699" t="e">
        <f t="shared" si="55"/>
        <v>#NUM!</v>
      </c>
      <c r="H699" t="e">
        <f t="shared" si="56"/>
        <v>#NUM!</v>
      </c>
      <c r="I699" t="e">
        <f>SUM($G$534:H699)</f>
        <v>#NUM!</v>
      </c>
      <c r="J699" t="e">
        <f t="shared" si="58"/>
        <v>#NUM!</v>
      </c>
      <c r="K699" t="e">
        <f t="shared" si="59"/>
        <v>#NUM!</v>
      </c>
    </row>
    <row r="700" spans="1:11">
      <c r="A700">
        <f t="shared" si="50"/>
        <v>25.132741228718299</v>
      </c>
      <c r="B700" t="e">
        <f t="shared" si="57"/>
        <v>#NUM!</v>
      </c>
      <c r="C700">
        <f t="shared" si="51"/>
        <v>-4.7165396588333408E-14</v>
      </c>
      <c r="D700">
        <f t="shared" si="54"/>
        <v>21201984343058.719</v>
      </c>
      <c r="E700" t="e">
        <f t="shared" si="52"/>
        <v>#NUM!</v>
      </c>
      <c r="F700" t="e">
        <f t="shared" si="53"/>
        <v>#NUM!</v>
      </c>
      <c r="G700" t="e">
        <f t="shared" si="55"/>
        <v>#NUM!</v>
      </c>
      <c r="H700" t="e">
        <f t="shared" si="56"/>
        <v>#NUM!</v>
      </c>
      <c r="I700" t="e">
        <f>SUM($G$534:H700)</f>
        <v>#NUM!</v>
      </c>
      <c r="J700" t="e">
        <f t="shared" si="58"/>
        <v>#NUM!</v>
      </c>
      <c r="K700" t="e">
        <f t="shared" si="59"/>
        <v>#NUM!</v>
      </c>
    </row>
    <row r="701" spans="1:11">
      <c r="A701">
        <f t="shared" si="50"/>
        <v>25.28234087888924</v>
      </c>
      <c r="B701" t="e">
        <f t="shared" si="57"/>
        <v>#NUM!</v>
      </c>
      <c r="C701">
        <f t="shared" si="51"/>
        <v>0.15072574825068497</v>
      </c>
      <c r="D701">
        <f t="shared" si="54"/>
        <v>-6.6345664997914886</v>
      </c>
      <c r="E701" t="e">
        <f t="shared" si="52"/>
        <v>#NUM!</v>
      </c>
      <c r="F701" t="e">
        <f t="shared" si="53"/>
        <v>#NUM!</v>
      </c>
      <c r="G701" t="e">
        <f t="shared" si="55"/>
        <v>#NUM!</v>
      </c>
      <c r="H701" t="e">
        <f t="shared" si="56"/>
        <v>#NUM!</v>
      </c>
      <c r="I701" t="e">
        <f>SUM($G$534:H701)</f>
        <v>#NUM!</v>
      </c>
      <c r="J701" t="e">
        <f t="shared" si="58"/>
        <v>#NUM!</v>
      </c>
      <c r="K701" t="e">
        <f t="shared" si="59"/>
        <v>#NUM!</v>
      </c>
    </row>
    <row r="702" spans="1:11">
      <c r="A702">
        <f t="shared" si="50"/>
        <v>25.431940529060181</v>
      </c>
      <c r="B702" t="e">
        <f t="shared" si="57"/>
        <v>#NUM!</v>
      </c>
      <c r="C702">
        <f t="shared" si="51"/>
        <v>0.30845914892728665</v>
      </c>
      <c r="D702">
        <f t="shared" si="54"/>
        <v>-3.2419203757698587</v>
      </c>
      <c r="E702" t="e">
        <f t="shared" si="52"/>
        <v>#NUM!</v>
      </c>
      <c r="F702" t="e">
        <f t="shared" si="53"/>
        <v>#NUM!</v>
      </c>
      <c r="G702" t="e">
        <f t="shared" si="55"/>
        <v>#NUM!</v>
      </c>
      <c r="H702" t="e">
        <f t="shared" si="56"/>
        <v>#NUM!</v>
      </c>
      <c r="I702" t="e">
        <f>SUM($G$534:H702)</f>
        <v>#NUM!</v>
      </c>
      <c r="J702" t="e">
        <f t="shared" si="58"/>
        <v>#NUM!</v>
      </c>
      <c r="K702" t="e">
        <f t="shared" si="59"/>
        <v>#NUM!</v>
      </c>
    </row>
    <row r="703" spans="1:11">
      <c r="A703">
        <f t="shared" si="50"/>
        <v>25.581540179231123</v>
      </c>
      <c r="B703" t="e">
        <f t="shared" si="57"/>
        <v>#NUM!</v>
      </c>
      <c r="C703">
        <f t="shared" si="51"/>
        <v>0.48157461880746616</v>
      </c>
      <c r="D703">
        <f t="shared" si="54"/>
        <v>-2.0765213965726059</v>
      </c>
      <c r="E703" t="e">
        <f t="shared" si="52"/>
        <v>#NUM!</v>
      </c>
      <c r="F703" t="e">
        <f t="shared" si="53"/>
        <v>#NUM!</v>
      </c>
      <c r="G703" t="e">
        <f t="shared" si="55"/>
        <v>#NUM!</v>
      </c>
      <c r="H703" t="e">
        <f t="shared" si="56"/>
        <v>#NUM!</v>
      </c>
      <c r="I703" t="e">
        <f>SUM($G$534:H703)</f>
        <v>#NUM!</v>
      </c>
      <c r="J703" t="e">
        <f t="shared" si="58"/>
        <v>#NUM!</v>
      </c>
      <c r="K703" t="e">
        <f t="shared" si="59"/>
        <v>#NUM!</v>
      </c>
    </row>
    <row r="704" spans="1:11">
      <c r="A704">
        <f t="shared" si="50"/>
        <v>25.731139829402064</v>
      </c>
      <c r="B704" t="e">
        <f t="shared" si="57"/>
        <v>#NUM!</v>
      </c>
      <c r="C704">
        <f t="shared" si="51"/>
        <v>0.68178845580069269</v>
      </c>
      <c r="D704">
        <f t="shared" si="54"/>
        <v>-1.4667306134211373</v>
      </c>
      <c r="E704" t="e">
        <f t="shared" si="52"/>
        <v>#NUM!</v>
      </c>
      <c r="F704" t="e">
        <f t="shared" si="53"/>
        <v>#NUM!</v>
      </c>
      <c r="G704" t="e">
        <f t="shared" si="55"/>
        <v>#NUM!</v>
      </c>
      <c r="H704" t="e">
        <f t="shared" si="56"/>
        <v>#NUM!</v>
      </c>
      <c r="I704" t="e">
        <f>SUM($G$534:H704)</f>
        <v>#NUM!</v>
      </c>
      <c r="J704" t="e">
        <f t="shared" si="58"/>
        <v>#NUM!</v>
      </c>
      <c r="K704" t="e">
        <f t="shared" si="59"/>
        <v>#NUM!</v>
      </c>
    </row>
    <row r="705" spans="1:11">
      <c r="A705">
        <f t="shared" si="50"/>
        <v>25.880739479573005</v>
      </c>
      <c r="B705" t="e">
        <f t="shared" si="57"/>
        <v>#NUM!</v>
      </c>
      <c r="C705">
        <f t="shared" si="51"/>
        <v>0.9278644034739536</v>
      </c>
      <c r="D705">
        <f t="shared" si="54"/>
        <v>-1.0777436835123413</v>
      </c>
      <c r="E705" t="e">
        <f t="shared" si="52"/>
        <v>#NUM!</v>
      </c>
      <c r="F705" t="e">
        <f t="shared" si="53"/>
        <v>#NUM!</v>
      </c>
      <c r="G705" t="e">
        <f t="shared" si="55"/>
        <v>#NUM!</v>
      </c>
      <c r="H705" t="e">
        <f t="shared" si="56"/>
        <v>#NUM!</v>
      </c>
      <c r="I705" t="e">
        <f>SUM($G$534:H705)</f>
        <v>#NUM!</v>
      </c>
      <c r="J705" t="e">
        <f t="shared" si="58"/>
        <v>#NUM!</v>
      </c>
      <c r="K705" t="e">
        <f t="shared" si="59"/>
        <v>#NUM!</v>
      </c>
    </row>
    <row r="706" spans="1:11">
      <c r="A706">
        <f t="shared" si="50"/>
        <v>26.030339129743947</v>
      </c>
      <c r="B706" t="e">
        <f t="shared" si="57"/>
        <v>#NUM!</v>
      </c>
      <c r="C706">
        <f t="shared" si="51"/>
        <v>1.2539603376625641</v>
      </c>
      <c r="D706">
        <f t="shared" si="54"/>
        <v>-0.79747338888249286</v>
      </c>
      <c r="E706" t="e">
        <f t="shared" si="52"/>
        <v>#NUM!</v>
      </c>
      <c r="F706" t="e">
        <f t="shared" si="53"/>
        <v>#NUM!</v>
      </c>
      <c r="G706" t="e">
        <f t="shared" si="55"/>
        <v>#NUM!</v>
      </c>
      <c r="H706" t="e">
        <f t="shared" si="56"/>
        <v>#NUM!</v>
      </c>
      <c r="I706" t="e">
        <f>SUM($G$534:H706)</f>
        <v>#NUM!</v>
      </c>
      <c r="J706" t="e">
        <f t="shared" si="58"/>
        <v>#NUM!</v>
      </c>
      <c r="K706" t="e">
        <f t="shared" si="59"/>
        <v>#NUM!</v>
      </c>
    </row>
    <row r="707" spans="1:11">
      <c r="A707">
        <f t="shared" si="50"/>
        <v>26.179938779914888</v>
      </c>
      <c r="B707" t="e">
        <f t="shared" si="57"/>
        <v>#NUM!</v>
      </c>
      <c r="C707">
        <f t="shared" si="51"/>
        <v>1.7320508075686554</v>
      </c>
      <c r="D707">
        <f t="shared" si="54"/>
        <v>-0.57735026918969978</v>
      </c>
      <c r="E707" t="e">
        <f t="shared" si="52"/>
        <v>#NUM!</v>
      </c>
      <c r="F707" t="e">
        <f t="shared" si="53"/>
        <v>#NUM!</v>
      </c>
      <c r="G707" t="e">
        <f t="shared" si="55"/>
        <v>#NUM!</v>
      </c>
      <c r="H707" t="e">
        <f t="shared" si="56"/>
        <v>#NUM!</v>
      </c>
      <c r="I707" t="e">
        <f>SUM($G$534:H707)</f>
        <v>#NUM!</v>
      </c>
      <c r="J707" t="e">
        <f t="shared" si="58"/>
        <v>#NUM!</v>
      </c>
      <c r="K707" t="e">
        <f t="shared" si="59"/>
        <v>#NUM!</v>
      </c>
    </row>
    <row r="708" spans="1:11">
      <c r="A708">
        <f t="shared" si="50"/>
        <v>26.32953843008583</v>
      </c>
      <c r="B708" t="e">
        <f t="shared" si="57"/>
        <v>#NUM!</v>
      </c>
      <c r="C708">
        <f t="shared" si="51"/>
        <v>2.5479584458341304</v>
      </c>
      <c r="D708">
        <f t="shared" si="54"/>
        <v>-0.39247107881016791</v>
      </c>
      <c r="E708" t="e">
        <f t="shared" si="52"/>
        <v>#NUM!</v>
      </c>
      <c r="F708" t="e">
        <f t="shared" si="53"/>
        <v>#NUM!</v>
      </c>
      <c r="G708" t="e">
        <f t="shared" si="55"/>
        <v>#NUM!</v>
      </c>
      <c r="H708" t="e">
        <f t="shared" si="56"/>
        <v>#NUM!</v>
      </c>
      <c r="I708" t="e">
        <f>SUM($G$534:H708)</f>
        <v>#NUM!</v>
      </c>
      <c r="J708" t="e">
        <f t="shared" si="58"/>
        <v>#NUM!</v>
      </c>
      <c r="K708" t="e">
        <f t="shared" si="59"/>
        <v>#NUM!</v>
      </c>
    </row>
    <row r="709" spans="1:11">
      <c r="A709">
        <f t="shared" si="50"/>
        <v>26.479138080256771</v>
      </c>
      <c r="B709" t="e">
        <f t="shared" si="57"/>
        <v>#NUM!</v>
      </c>
      <c r="C709">
        <f t="shared" si="51"/>
        <v>4.3812862675336541</v>
      </c>
      <c r="D709">
        <f t="shared" si="54"/>
        <v>-0.22824347439021084</v>
      </c>
      <c r="E709" t="e">
        <f t="shared" si="52"/>
        <v>#NUM!</v>
      </c>
      <c r="F709" t="e">
        <f t="shared" si="53"/>
        <v>#NUM!</v>
      </c>
      <c r="G709" t="e">
        <f t="shared" si="55"/>
        <v>#NUM!</v>
      </c>
      <c r="H709" t="e">
        <f t="shared" si="56"/>
        <v>#NUM!</v>
      </c>
      <c r="I709" t="e">
        <f>SUM($G$534:H709)</f>
        <v>#NUM!</v>
      </c>
      <c r="J709" t="e">
        <f t="shared" si="58"/>
        <v>#NUM!</v>
      </c>
      <c r="K709" t="e">
        <f t="shared" si="59"/>
        <v>#NUM!</v>
      </c>
    </row>
    <row r="710" spans="1:11">
      <c r="A710">
        <f t="shared" si="50"/>
        <v>26.628737730427712</v>
      </c>
      <c r="B710" t="e">
        <f t="shared" si="57"/>
        <v>#NUM!</v>
      </c>
      <c r="C710">
        <f t="shared" si="51"/>
        <v>13.344072639587132</v>
      </c>
      <c r="D710">
        <f t="shared" si="54"/>
        <v>-7.4939640019146367E-2</v>
      </c>
      <c r="E710" t="e">
        <f t="shared" si="52"/>
        <v>#NUM!</v>
      </c>
      <c r="F710" t="e">
        <f t="shared" si="53"/>
        <v>#NUM!</v>
      </c>
      <c r="G710" t="e">
        <f t="shared" si="55"/>
        <v>#NUM!</v>
      </c>
      <c r="H710" t="e">
        <f t="shared" si="56"/>
        <v>#NUM!</v>
      </c>
      <c r="I710" t="e">
        <f>SUM($G$534:H710)</f>
        <v>#NUM!</v>
      </c>
      <c r="J710" t="e">
        <f t="shared" si="58"/>
        <v>#NUM!</v>
      </c>
      <c r="K710" t="e">
        <f t="shared" si="59"/>
        <v>#NUM!</v>
      </c>
    </row>
    <row r="711" spans="1:11">
      <c r="A711">
        <f t="shared" si="50"/>
        <v>26.778337380598654</v>
      </c>
      <c r="B711" t="e">
        <f t="shared" si="57"/>
        <v>#NUM!</v>
      </c>
      <c r="C711">
        <f t="shared" si="51"/>
        <v>-13.344072639608498</v>
      </c>
      <c r="D711">
        <f t="shared" si="54"/>
        <v>7.493964001902638E-2</v>
      </c>
      <c r="E711" t="e">
        <f t="shared" si="52"/>
        <v>#NUM!</v>
      </c>
      <c r="F711" t="e">
        <f t="shared" si="53"/>
        <v>#NUM!</v>
      </c>
      <c r="G711" t="e">
        <f t="shared" si="55"/>
        <v>#NUM!</v>
      </c>
      <c r="H711" t="e">
        <f t="shared" si="56"/>
        <v>#NUM!</v>
      </c>
      <c r="I711" t="e">
        <f>SUM($G$534:H711)</f>
        <v>#NUM!</v>
      </c>
      <c r="J711" t="e">
        <f t="shared" si="58"/>
        <v>#NUM!</v>
      </c>
      <c r="K711" t="e">
        <f t="shared" si="59"/>
        <v>#NUM!</v>
      </c>
    </row>
    <row r="712" spans="1:11">
      <c r="A712">
        <f t="shared" si="50"/>
        <v>26.927937030769595</v>
      </c>
      <c r="B712" t="e">
        <f t="shared" si="57"/>
        <v>#NUM!</v>
      </c>
      <c r="C712">
        <f t="shared" si="51"/>
        <v>-4.3812862675360638</v>
      </c>
      <c r="D712">
        <f t="shared" si="54"/>
        <v>0.2282434743900853</v>
      </c>
      <c r="E712" t="e">
        <f t="shared" si="52"/>
        <v>#NUM!</v>
      </c>
      <c r="F712" t="e">
        <f t="shared" si="53"/>
        <v>#NUM!</v>
      </c>
      <c r="G712" t="e">
        <f t="shared" si="55"/>
        <v>#NUM!</v>
      </c>
      <c r="H712" t="e">
        <f t="shared" si="56"/>
        <v>#NUM!</v>
      </c>
      <c r="I712" t="e">
        <f>SUM($G$534:H712)</f>
        <v>#NUM!</v>
      </c>
      <c r="J712" t="e">
        <f t="shared" si="58"/>
        <v>#NUM!</v>
      </c>
      <c r="K712" t="e">
        <f t="shared" si="59"/>
        <v>#NUM!</v>
      </c>
    </row>
    <row r="713" spans="1:11">
      <c r="A713">
        <f t="shared" si="50"/>
        <v>27.077536680940536</v>
      </c>
      <c r="B713" t="e">
        <f t="shared" si="57"/>
        <v>#NUM!</v>
      </c>
      <c r="C713">
        <f t="shared" si="51"/>
        <v>-2.5479584458350244</v>
      </c>
      <c r="D713">
        <f t="shared" si="54"/>
        <v>0.39247107881003024</v>
      </c>
      <c r="E713" t="e">
        <f t="shared" si="52"/>
        <v>#NUM!</v>
      </c>
      <c r="F713" t="e">
        <f t="shared" si="53"/>
        <v>#NUM!</v>
      </c>
      <c r="G713" t="e">
        <f t="shared" si="55"/>
        <v>#NUM!</v>
      </c>
      <c r="H713" t="e">
        <f t="shared" si="56"/>
        <v>#NUM!</v>
      </c>
      <c r="I713" t="e">
        <f>SUM($G$534:H713)</f>
        <v>#NUM!</v>
      </c>
      <c r="J713" t="e">
        <f t="shared" si="58"/>
        <v>#NUM!</v>
      </c>
      <c r="K713" t="e">
        <f t="shared" si="59"/>
        <v>#NUM!</v>
      </c>
    </row>
    <row r="714" spans="1:11">
      <c r="A714">
        <f t="shared" ref="A714:A777" si="60">A713+$B$531</f>
        <v>27.227136331111478</v>
      </c>
      <c r="B714" t="e">
        <f t="shared" si="57"/>
        <v>#NUM!</v>
      </c>
      <c r="C714">
        <f t="shared" ref="C714:C777" si="61">TAN(A714)</f>
        <v>-1.7320508075691325</v>
      </c>
      <c r="D714">
        <f t="shared" si="54"/>
        <v>0.57735026918954069</v>
      </c>
      <c r="E714" t="e">
        <f t="shared" ref="E714:E777" si="62">C714-B714</f>
        <v>#NUM!</v>
      </c>
      <c r="F714" t="e">
        <f t="shared" ref="F714:F777" si="63">D714-B714</f>
        <v>#NUM!</v>
      </c>
      <c r="G714" t="e">
        <f t="shared" si="55"/>
        <v>#NUM!</v>
      </c>
      <c r="H714" t="e">
        <f t="shared" si="56"/>
        <v>#NUM!</v>
      </c>
      <c r="I714" t="e">
        <f>SUM($G$534:H714)</f>
        <v>#NUM!</v>
      </c>
      <c r="J714" t="e">
        <f t="shared" si="58"/>
        <v>#NUM!</v>
      </c>
      <c r="K714" t="e">
        <f t="shared" si="59"/>
        <v>#NUM!</v>
      </c>
    </row>
    <row r="715" spans="1:11">
      <c r="A715">
        <f t="shared" si="60"/>
        <v>27.376735981282419</v>
      </c>
      <c r="B715" t="e">
        <f t="shared" si="57"/>
        <v>#NUM!</v>
      </c>
      <c r="C715">
        <f t="shared" si="61"/>
        <v>-1.2539603376628712</v>
      </c>
      <c r="D715">
        <f t="shared" si="54"/>
        <v>0.79747338888229757</v>
      </c>
      <c r="E715" t="e">
        <f t="shared" si="62"/>
        <v>#NUM!</v>
      </c>
      <c r="F715" t="e">
        <f t="shared" si="63"/>
        <v>#NUM!</v>
      </c>
      <c r="G715" t="e">
        <f t="shared" si="55"/>
        <v>#NUM!</v>
      </c>
      <c r="H715" t="e">
        <f t="shared" si="56"/>
        <v>#NUM!</v>
      </c>
      <c r="I715" t="e">
        <f>SUM($G$534:H715)</f>
        <v>#NUM!</v>
      </c>
      <c r="J715" t="e">
        <f t="shared" si="58"/>
        <v>#NUM!</v>
      </c>
      <c r="K715" t="e">
        <f t="shared" si="59"/>
        <v>#NUM!</v>
      </c>
    </row>
    <row r="716" spans="1:11">
      <c r="A716">
        <f t="shared" si="60"/>
        <v>27.52633563145336</v>
      </c>
      <c r="B716" t="e">
        <f t="shared" si="57"/>
        <v>#NUM!</v>
      </c>
      <c r="C716">
        <f t="shared" si="61"/>
        <v>-0.92786440347417565</v>
      </c>
      <c r="D716">
        <f t="shared" si="54"/>
        <v>1.0777436835120833</v>
      </c>
      <c r="E716" t="e">
        <f t="shared" si="62"/>
        <v>#NUM!</v>
      </c>
      <c r="F716" t="e">
        <f t="shared" si="63"/>
        <v>#NUM!</v>
      </c>
      <c r="G716" t="e">
        <f t="shared" si="55"/>
        <v>#NUM!</v>
      </c>
      <c r="H716" t="e">
        <f t="shared" si="56"/>
        <v>#NUM!</v>
      </c>
      <c r="I716" t="e">
        <f>SUM($G$534:H716)</f>
        <v>#NUM!</v>
      </c>
      <c r="J716" t="e">
        <f t="shared" si="58"/>
        <v>#NUM!</v>
      </c>
      <c r="K716" t="e">
        <f t="shared" si="59"/>
        <v>#NUM!</v>
      </c>
    </row>
    <row r="717" spans="1:11">
      <c r="A717">
        <f t="shared" si="60"/>
        <v>27.675935281624302</v>
      </c>
      <c r="B717" t="e">
        <f t="shared" si="57"/>
        <v>#NUM!</v>
      </c>
      <c r="C717">
        <f t="shared" si="61"/>
        <v>-0.68178845580086744</v>
      </c>
      <c r="D717">
        <f t="shared" si="54"/>
        <v>1.4667306134207614</v>
      </c>
      <c r="E717" t="e">
        <f t="shared" si="62"/>
        <v>#NUM!</v>
      </c>
      <c r="F717" t="e">
        <f t="shared" si="63"/>
        <v>#NUM!</v>
      </c>
      <c r="G717" t="e">
        <f t="shared" si="55"/>
        <v>#NUM!</v>
      </c>
      <c r="H717" t="e">
        <f t="shared" si="56"/>
        <v>#NUM!</v>
      </c>
      <c r="I717" t="e">
        <f>SUM($G$534:H717)</f>
        <v>#NUM!</v>
      </c>
      <c r="J717" t="e">
        <f t="shared" si="58"/>
        <v>#NUM!</v>
      </c>
      <c r="K717" t="e">
        <f t="shared" si="59"/>
        <v>#NUM!</v>
      </c>
    </row>
    <row r="718" spans="1:11">
      <c r="A718">
        <f t="shared" si="60"/>
        <v>27.825534931795243</v>
      </c>
      <c r="B718" t="e">
        <f t="shared" si="57"/>
        <v>#NUM!</v>
      </c>
      <c r="C718">
        <f t="shared" si="61"/>
        <v>-0.48157461880761315</v>
      </c>
      <c r="D718">
        <f t="shared" si="54"/>
        <v>2.0765213965719722</v>
      </c>
      <c r="E718" t="e">
        <f t="shared" si="62"/>
        <v>#NUM!</v>
      </c>
      <c r="F718" t="e">
        <f t="shared" si="63"/>
        <v>#NUM!</v>
      </c>
      <c r="G718" t="e">
        <f t="shared" si="55"/>
        <v>#NUM!</v>
      </c>
      <c r="H718" t="e">
        <f t="shared" si="56"/>
        <v>#NUM!</v>
      </c>
      <c r="I718" t="e">
        <f>SUM($G$534:H718)</f>
        <v>#NUM!</v>
      </c>
      <c r="J718" t="e">
        <f t="shared" si="58"/>
        <v>#NUM!</v>
      </c>
      <c r="K718" t="e">
        <f t="shared" si="59"/>
        <v>#NUM!</v>
      </c>
    </row>
    <row r="719" spans="1:11">
      <c r="A719">
        <f t="shared" si="60"/>
        <v>27.975134581966184</v>
      </c>
      <c r="B719" t="e">
        <f t="shared" si="57"/>
        <v>#NUM!</v>
      </c>
      <c r="C719">
        <f t="shared" si="61"/>
        <v>-0.30845914892741733</v>
      </c>
      <c r="D719">
        <f t="shared" si="54"/>
        <v>3.2419203757684856</v>
      </c>
      <c r="E719" t="e">
        <f t="shared" si="62"/>
        <v>#NUM!</v>
      </c>
      <c r="F719" t="e">
        <f t="shared" si="63"/>
        <v>#NUM!</v>
      </c>
      <c r="G719" t="e">
        <f t="shared" si="55"/>
        <v>#NUM!</v>
      </c>
      <c r="H719" t="e">
        <f t="shared" si="56"/>
        <v>#NUM!</v>
      </c>
      <c r="I719" t="e">
        <f>SUM($G$534:H719)</f>
        <v>#NUM!</v>
      </c>
      <c r="J719" t="e">
        <f t="shared" si="58"/>
        <v>#NUM!</v>
      </c>
      <c r="K719" t="e">
        <f t="shared" si="59"/>
        <v>#NUM!</v>
      </c>
    </row>
    <row r="720" spans="1:11">
      <c r="A720">
        <f t="shared" si="60"/>
        <v>28.124734232137126</v>
      </c>
      <c r="B720" t="e">
        <f t="shared" si="57"/>
        <v>#NUM!</v>
      </c>
      <c r="C720">
        <f t="shared" si="61"/>
        <v>-0.15072574825080701</v>
      </c>
      <c r="D720">
        <f t="shared" si="54"/>
        <v>6.634566499786116</v>
      </c>
      <c r="E720" t="e">
        <f t="shared" si="62"/>
        <v>#NUM!</v>
      </c>
      <c r="F720" t="e">
        <f t="shared" si="63"/>
        <v>#NUM!</v>
      </c>
      <c r="G720" t="e">
        <f t="shared" si="55"/>
        <v>#NUM!</v>
      </c>
      <c r="H720" t="e">
        <f t="shared" si="56"/>
        <v>#NUM!</v>
      </c>
      <c r="I720" t="e">
        <f>SUM($G$534:H720)</f>
        <v>#NUM!</v>
      </c>
      <c r="J720" t="e">
        <f t="shared" si="58"/>
        <v>#NUM!</v>
      </c>
      <c r="K720" t="e">
        <f t="shared" si="59"/>
        <v>#NUM!</v>
      </c>
    </row>
    <row r="721" spans="1:11">
      <c r="A721">
        <f t="shared" si="60"/>
        <v>28.274333882308067</v>
      </c>
      <c r="B721" t="e">
        <f t="shared" si="57"/>
        <v>#NUM!</v>
      </c>
      <c r="C721">
        <f t="shared" si="61"/>
        <v>-7.2156907185427777E-14</v>
      </c>
      <c r="D721">
        <f t="shared" si="54"/>
        <v>13858687116816.336</v>
      </c>
      <c r="E721" t="e">
        <f t="shared" si="62"/>
        <v>#NUM!</v>
      </c>
      <c r="F721" t="e">
        <f t="shared" si="63"/>
        <v>#NUM!</v>
      </c>
      <c r="G721" t="e">
        <f t="shared" si="55"/>
        <v>#NUM!</v>
      </c>
      <c r="H721" t="e">
        <f t="shared" si="56"/>
        <v>#NUM!</v>
      </c>
      <c r="I721" t="e">
        <f>SUM($G$534:H721)</f>
        <v>#NUM!</v>
      </c>
      <c r="J721" t="e">
        <f t="shared" si="58"/>
        <v>#NUM!</v>
      </c>
      <c r="K721" t="e">
        <f t="shared" si="59"/>
        <v>#NUM!</v>
      </c>
    </row>
    <row r="722" spans="1:11">
      <c r="A722">
        <f t="shared" si="60"/>
        <v>28.423933532479008</v>
      </c>
      <c r="B722" t="e">
        <f t="shared" si="57"/>
        <v>#NUM!</v>
      </c>
      <c r="C722">
        <f t="shared" si="61"/>
        <v>0.1507257482506594</v>
      </c>
      <c r="D722">
        <f t="shared" si="54"/>
        <v>-6.6345664997926139</v>
      </c>
      <c r="E722" t="e">
        <f t="shared" si="62"/>
        <v>#NUM!</v>
      </c>
      <c r="F722" t="e">
        <f t="shared" si="63"/>
        <v>#NUM!</v>
      </c>
      <c r="G722" t="e">
        <f t="shared" si="55"/>
        <v>#NUM!</v>
      </c>
      <c r="H722" t="e">
        <f t="shared" si="56"/>
        <v>#NUM!</v>
      </c>
      <c r="I722" t="e">
        <f>SUM($G$534:H722)</f>
        <v>#NUM!</v>
      </c>
      <c r="J722" t="e">
        <f t="shared" si="58"/>
        <v>#NUM!</v>
      </c>
      <c r="K722" t="e">
        <f t="shared" si="59"/>
        <v>#NUM!</v>
      </c>
    </row>
    <row r="723" spans="1:11">
      <c r="A723">
        <f t="shared" si="60"/>
        <v>28.57353318264995</v>
      </c>
      <c r="B723" t="e">
        <f t="shared" si="57"/>
        <v>#NUM!</v>
      </c>
      <c r="C723">
        <f t="shared" si="61"/>
        <v>0.30845914892725929</v>
      </c>
      <c r="D723">
        <f t="shared" si="54"/>
        <v>-3.2419203757701465</v>
      </c>
      <c r="E723" t="e">
        <f t="shared" si="62"/>
        <v>#NUM!</v>
      </c>
      <c r="F723" t="e">
        <f t="shared" si="63"/>
        <v>#NUM!</v>
      </c>
      <c r="G723" t="e">
        <f t="shared" si="55"/>
        <v>#NUM!</v>
      </c>
      <c r="H723" t="e">
        <f t="shared" si="56"/>
        <v>#NUM!</v>
      </c>
      <c r="I723" t="e">
        <f>SUM($G$534:H723)</f>
        <v>#NUM!</v>
      </c>
      <c r="J723" t="e">
        <f t="shared" si="58"/>
        <v>#NUM!</v>
      </c>
      <c r="K723" t="e">
        <f t="shared" si="59"/>
        <v>#NUM!</v>
      </c>
    </row>
    <row r="724" spans="1:11">
      <c r="A724">
        <f t="shared" si="60"/>
        <v>28.723132832820891</v>
      </c>
      <c r="B724" t="e">
        <f t="shared" si="57"/>
        <v>#NUM!</v>
      </c>
      <c r="C724">
        <f t="shared" si="61"/>
        <v>0.48157461880743535</v>
      </c>
      <c r="D724">
        <f t="shared" si="54"/>
        <v>-2.0765213965727387</v>
      </c>
      <c r="E724" t="e">
        <f t="shared" si="62"/>
        <v>#NUM!</v>
      </c>
      <c r="F724" t="e">
        <f t="shared" si="63"/>
        <v>#NUM!</v>
      </c>
      <c r="G724" t="e">
        <f t="shared" si="55"/>
        <v>#NUM!</v>
      </c>
      <c r="H724" t="e">
        <f t="shared" si="56"/>
        <v>#NUM!</v>
      </c>
      <c r="I724" t="e">
        <f>SUM($G$534:H724)</f>
        <v>#NUM!</v>
      </c>
      <c r="J724" t="e">
        <f t="shared" si="58"/>
        <v>#NUM!</v>
      </c>
      <c r="K724" t="e">
        <f t="shared" si="59"/>
        <v>#NUM!</v>
      </c>
    </row>
    <row r="725" spans="1:11">
      <c r="A725">
        <f t="shared" si="60"/>
        <v>28.872732482991832</v>
      </c>
      <c r="B725" t="e">
        <f t="shared" si="57"/>
        <v>#NUM!</v>
      </c>
      <c r="C725">
        <f t="shared" si="61"/>
        <v>0.68178845580065606</v>
      </c>
      <c r="D725">
        <f t="shared" si="54"/>
        <v>-1.4667306134212161</v>
      </c>
      <c r="E725" t="e">
        <f t="shared" si="62"/>
        <v>#NUM!</v>
      </c>
      <c r="F725" t="e">
        <f t="shared" si="63"/>
        <v>#NUM!</v>
      </c>
      <c r="G725" t="e">
        <f t="shared" si="55"/>
        <v>#NUM!</v>
      </c>
      <c r="H725" t="e">
        <f t="shared" si="56"/>
        <v>#NUM!</v>
      </c>
      <c r="I725" t="e">
        <f>SUM($G$534:H725)</f>
        <v>#NUM!</v>
      </c>
      <c r="J725" t="e">
        <f t="shared" si="58"/>
        <v>#NUM!</v>
      </c>
      <c r="K725" t="e">
        <f t="shared" si="59"/>
        <v>#NUM!</v>
      </c>
    </row>
    <row r="726" spans="1:11">
      <c r="A726">
        <f t="shared" si="60"/>
        <v>29.022332133162774</v>
      </c>
      <c r="B726" t="e">
        <f t="shared" si="57"/>
        <v>#NUM!</v>
      </c>
      <c r="C726">
        <f t="shared" si="61"/>
        <v>0.92786440347390708</v>
      </c>
      <c r="D726">
        <f t="shared" ref="D726:D789" si="64">-1/TAN(A726)</f>
        <v>-1.0777436835123952</v>
      </c>
      <c r="E726" t="e">
        <f t="shared" si="62"/>
        <v>#NUM!</v>
      </c>
      <c r="F726" t="e">
        <f t="shared" si="63"/>
        <v>#NUM!</v>
      </c>
      <c r="G726" t="e">
        <f t="shared" ref="G726:G789" si="65">IF(E726*E725&gt;0,"",IF(C726&gt;C725,1,""))</f>
        <v>#NUM!</v>
      </c>
      <c r="H726" t="e">
        <f t="shared" ref="H726:H789" si="66">IF(F726*F725&gt;0,"",IF(D726&gt;D725,1,""))</f>
        <v>#NUM!</v>
      </c>
      <c r="I726" t="e">
        <f>SUM($G$534:H726)</f>
        <v>#NUM!</v>
      </c>
      <c r="J726" t="e">
        <f t="shared" si="58"/>
        <v>#NUM!</v>
      </c>
      <c r="K726" t="e">
        <f t="shared" si="59"/>
        <v>#NUM!</v>
      </c>
    </row>
    <row r="727" spans="1:11">
      <c r="A727">
        <f t="shared" si="60"/>
        <v>29.171931783333715</v>
      </c>
      <c r="B727" t="e">
        <f t="shared" ref="B727:B790" si="67">(($B$530-A727^2)^0.5/A727)</f>
        <v>#NUM!</v>
      </c>
      <c r="C727">
        <f t="shared" si="61"/>
        <v>1.2539603376624999</v>
      </c>
      <c r="D727">
        <f t="shared" si="64"/>
        <v>-0.79747338888253361</v>
      </c>
      <c r="E727" t="e">
        <f t="shared" si="62"/>
        <v>#NUM!</v>
      </c>
      <c r="F727" t="e">
        <f t="shared" si="63"/>
        <v>#NUM!</v>
      </c>
      <c r="G727" t="e">
        <f t="shared" si="65"/>
        <v>#NUM!</v>
      </c>
      <c r="H727" t="e">
        <f t="shared" si="66"/>
        <v>#NUM!</v>
      </c>
      <c r="I727" t="e">
        <f>SUM($G$534:H727)</f>
        <v>#NUM!</v>
      </c>
      <c r="J727" t="e">
        <f t="shared" ref="J727:J790" si="68">A727-$B$531*E727/(C728-C727)</f>
        <v>#NUM!</v>
      </c>
      <c r="K727" t="e">
        <f t="shared" ref="K727:K790" si="69">A727-$B$531*F727/(D728-D727)</f>
        <v>#NUM!</v>
      </c>
    </row>
    <row r="728" spans="1:11">
      <c r="A728">
        <f t="shared" si="60"/>
        <v>29.321531433504656</v>
      </c>
      <c r="B728" t="e">
        <f t="shared" si="67"/>
        <v>#NUM!</v>
      </c>
      <c r="C728">
        <f t="shared" si="61"/>
        <v>1.7320508075685555</v>
      </c>
      <c r="D728">
        <f t="shared" si="64"/>
        <v>-0.57735026918973309</v>
      </c>
      <c r="E728" t="e">
        <f t="shared" si="62"/>
        <v>#NUM!</v>
      </c>
      <c r="F728" t="e">
        <f t="shared" si="63"/>
        <v>#NUM!</v>
      </c>
      <c r="G728" t="e">
        <f t="shared" si="65"/>
        <v>#NUM!</v>
      </c>
      <c r="H728" t="e">
        <f t="shared" si="66"/>
        <v>#NUM!</v>
      </c>
      <c r="I728" t="e">
        <f>SUM($G$534:H728)</f>
        <v>#NUM!</v>
      </c>
      <c r="J728" t="e">
        <f t="shared" si="68"/>
        <v>#NUM!</v>
      </c>
      <c r="K728" t="e">
        <f t="shared" si="69"/>
        <v>#NUM!</v>
      </c>
    </row>
    <row r="729" spans="1:11">
      <c r="A729">
        <f t="shared" si="60"/>
        <v>29.471131083675598</v>
      </c>
      <c r="B729" t="e">
        <f t="shared" si="67"/>
        <v>#NUM!</v>
      </c>
      <c r="C729">
        <f t="shared" si="61"/>
        <v>2.5479584458339435</v>
      </c>
      <c r="D729">
        <f t="shared" si="64"/>
        <v>-0.39247107881019672</v>
      </c>
      <c r="E729" t="e">
        <f t="shared" si="62"/>
        <v>#NUM!</v>
      </c>
      <c r="F729" t="e">
        <f t="shared" si="63"/>
        <v>#NUM!</v>
      </c>
      <c r="G729" t="e">
        <f t="shared" si="65"/>
        <v>#NUM!</v>
      </c>
      <c r="H729" t="e">
        <f t="shared" si="66"/>
        <v>#NUM!</v>
      </c>
      <c r="I729" t="e">
        <f>SUM($G$534:H729)</f>
        <v>#NUM!</v>
      </c>
      <c r="J729" t="e">
        <f t="shared" si="68"/>
        <v>#NUM!</v>
      </c>
      <c r="K729" t="e">
        <f t="shared" si="69"/>
        <v>#NUM!</v>
      </c>
    </row>
    <row r="730" spans="1:11">
      <c r="A730">
        <f t="shared" si="60"/>
        <v>29.620730733846539</v>
      </c>
      <c r="B730" t="e">
        <f t="shared" si="67"/>
        <v>#NUM!</v>
      </c>
      <c r="C730">
        <f t="shared" si="61"/>
        <v>4.3812862675331496</v>
      </c>
      <c r="D730">
        <f t="shared" si="64"/>
        <v>-0.22824347439023712</v>
      </c>
      <c r="E730" t="e">
        <f t="shared" si="62"/>
        <v>#NUM!</v>
      </c>
      <c r="F730" t="e">
        <f t="shared" si="63"/>
        <v>#NUM!</v>
      </c>
      <c r="G730" t="e">
        <f t="shared" si="65"/>
        <v>#NUM!</v>
      </c>
      <c r="H730" t="e">
        <f t="shared" si="66"/>
        <v>#NUM!</v>
      </c>
      <c r="I730" t="e">
        <f>SUM($G$534:H730)</f>
        <v>#NUM!</v>
      </c>
      <c r="J730" t="e">
        <f t="shared" si="68"/>
        <v>#NUM!</v>
      </c>
      <c r="K730" t="e">
        <f t="shared" si="69"/>
        <v>#NUM!</v>
      </c>
    </row>
    <row r="731" spans="1:11">
      <c r="A731">
        <f t="shared" si="60"/>
        <v>29.77033038401748</v>
      </c>
      <c r="B731" t="e">
        <f t="shared" si="67"/>
        <v>#NUM!</v>
      </c>
      <c r="C731">
        <f t="shared" si="61"/>
        <v>13.344072639582658</v>
      </c>
      <c r="D731">
        <f t="shared" si="64"/>
        <v>-7.49396400191715E-2</v>
      </c>
      <c r="E731" t="e">
        <f t="shared" si="62"/>
        <v>#NUM!</v>
      </c>
      <c r="F731" t="e">
        <f t="shared" si="63"/>
        <v>#NUM!</v>
      </c>
      <c r="G731" t="e">
        <f t="shared" si="65"/>
        <v>#NUM!</v>
      </c>
      <c r="H731" t="e">
        <f t="shared" si="66"/>
        <v>#NUM!</v>
      </c>
      <c r="I731" t="e">
        <f>SUM($G$534:H731)</f>
        <v>#NUM!</v>
      </c>
      <c r="J731" t="e">
        <f t="shared" si="68"/>
        <v>#NUM!</v>
      </c>
      <c r="K731" t="e">
        <f t="shared" si="69"/>
        <v>#NUM!</v>
      </c>
    </row>
    <row r="732" spans="1:11">
      <c r="A732">
        <f t="shared" si="60"/>
        <v>29.919930034188422</v>
      </c>
      <c r="B732" t="e">
        <f t="shared" si="67"/>
        <v>#NUM!</v>
      </c>
      <c r="C732">
        <f t="shared" si="61"/>
        <v>-13.344072639612975</v>
      </c>
      <c r="D732">
        <f t="shared" si="64"/>
        <v>7.4939640019001247E-2</v>
      </c>
      <c r="E732" t="e">
        <f t="shared" si="62"/>
        <v>#NUM!</v>
      </c>
      <c r="F732" t="e">
        <f t="shared" si="63"/>
        <v>#NUM!</v>
      </c>
      <c r="G732" t="e">
        <f t="shared" si="65"/>
        <v>#NUM!</v>
      </c>
      <c r="H732" t="e">
        <f t="shared" si="66"/>
        <v>#NUM!</v>
      </c>
      <c r="I732" t="e">
        <f>SUM($G$534:H732)</f>
        <v>#NUM!</v>
      </c>
      <c r="J732" t="e">
        <f t="shared" si="68"/>
        <v>#NUM!</v>
      </c>
      <c r="K732" t="e">
        <f t="shared" si="69"/>
        <v>#NUM!</v>
      </c>
    </row>
    <row r="733" spans="1:11">
      <c r="A733">
        <f t="shared" si="60"/>
        <v>30.069529684359363</v>
      </c>
      <c r="B733" t="e">
        <f t="shared" si="67"/>
        <v>#NUM!</v>
      </c>
      <c r="C733">
        <f t="shared" si="61"/>
        <v>-4.3812862675365691</v>
      </c>
      <c r="D733">
        <f t="shared" si="64"/>
        <v>0.22824347439005899</v>
      </c>
      <c r="E733" t="e">
        <f t="shared" si="62"/>
        <v>#NUM!</v>
      </c>
      <c r="F733" t="e">
        <f t="shared" si="63"/>
        <v>#NUM!</v>
      </c>
      <c r="G733" t="e">
        <f t="shared" si="65"/>
        <v>#NUM!</v>
      </c>
      <c r="H733" t="e">
        <f t="shared" si="66"/>
        <v>#NUM!</v>
      </c>
      <c r="I733" t="e">
        <f>SUM($G$534:H733)</f>
        <v>#NUM!</v>
      </c>
      <c r="J733" t="e">
        <f t="shared" si="68"/>
        <v>#NUM!</v>
      </c>
      <c r="K733" t="e">
        <f t="shared" si="69"/>
        <v>#NUM!</v>
      </c>
    </row>
    <row r="734" spans="1:11">
      <c r="A734">
        <f t="shared" si="60"/>
        <v>30.219129334530304</v>
      </c>
      <c r="B734" t="e">
        <f t="shared" si="67"/>
        <v>#NUM!</v>
      </c>
      <c r="C734">
        <f t="shared" si="61"/>
        <v>-2.5479584458352118</v>
      </c>
      <c r="D734">
        <f t="shared" si="64"/>
        <v>0.39247107881000137</v>
      </c>
      <c r="E734" t="e">
        <f t="shared" si="62"/>
        <v>#NUM!</v>
      </c>
      <c r="F734" t="e">
        <f t="shared" si="63"/>
        <v>#NUM!</v>
      </c>
      <c r="G734" t="e">
        <f t="shared" si="65"/>
        <v>#NUM!</v>
      </c>
      <c r="H734" t="e">
        <f t="shared" si="66"/>
        <v>#NUM!</v>
      </c>
      <c r="I734" t="e">
        <f>SUM($G$534:H734)</f>
        <v>#NUM!</v>
      </c>
      <c r="J734" t="e">
        <f t="shared" si="68"/>
        <v>#NUM!</v>
      </c>
      <c r="K734" t="e">
        <f t="shared" si="69"/>
        <v>#NUM!</v>
      </c>
    </row>
    <row r="735" spans="1:11">
      <c r="A735">
        <f t="shared" si="60"/>
        <v>30.368728984701246</v>
      </c>
      <c r="B735" t="e">
        <f t="shared" si="67"/>
        <v>#NUM!</v>
      </c>
      <c r="C735">
        <f t="shared" si="61"/>
        <v>-1.7320508075692325</v>
      </c>
      <c r="D735">
        <f t="shared" si="64"/>
        <v>0.57735026918950738</v>
      </c>
      <c r="E735" t="e">
        <f t="shared" si="62"/>
        <v>#NUM!</v>
      </c>
      <c r="F735" t="e">
        <f t="shared" si="63"/>
        <v>#NUM!</v>
      </c>
      <c r="G735" t="e">
        <f t="shared" si="65"/>
        <v>#NUM!</v>
      </c>
      <c r="H735" t="e">
        <f t="shared" si="66"/>
        <v>#NUM!</v>
      </c>
      <c r="I735" t="e">
        <f>SUM($G$534:H735)</f>
        <v>#NUM!</v>
      </c>
      <c r="J735" t="e">
        <f t="shared" si="68"/>
        <v>#NUM!</v>
      </c>
      <c r="K735" t="e">
        <f t="shared" si="69"/>
        <v>#NUM!</v>
      </c>
    </row>
    <row r="736" spans="1:11">
      <c r="A736">
        <f t="shared" si="60"/>
        <v>30.518328634872187</v>
      </c>
      <c r="B736" t="e">
        <f t="shared" si="67"/>
        <v>#NUM!</v>
      </c>
      <c r="C736">
        <f t="shared" si="61"/>
        <v>-1.2539603376629354</v>
      </c>
      <c r="D736">
        <f t="shared" si="64"/>
        <v>0.79747338888225672</v>
      </c>
      <c r="E736" t="e">
        <f t="shared" si="62"/>
        <v>#NUM!</v>
      </c>
      <c r="F736" t="e">
        <f t="shared" si="63"/>
        <v>#NUM!</v>
      </c>
      <c r="G736" t="e">
        <f t="shared" si="65"/>
        <v>#NUM!</v>
      </c>
      <c r="H736" t="e">
        <f t="shared" si="66"/>
        <v>#NUM!</v>
      </c>
      <c r="I736" t="e">
        <f>SUM($G$534:H736)</f>
        <v>#NUM!</v>
      </c>
      <c r="J736" t="e">
        <f t="shared" si="68"/>
        <v>#NUM!</v>
      </c>
      <c r="K736" t="e">
        <f t="shared" si="69"/>
        <v>#NUM!</v>
      </c>
    </row>
    <row r="737" spans="1:11">
      <c r="A737">
        <f t="shared" si="60"/>
        <v>30.667928285043129</v>
      </c>
      <c r="B737" t="e">
        <f t="shared" si="67"/>
        <v>#NUM!</v>
      </c>
      <c r="C737">
        <f t="shared" si="61"/>
        <v>-0.92786440347422217</v>
      </c>
      <c r="D737">
        <f t="shared" si="64"/>
        <v>1.0777436835120293</v>
      </c>
      <c r="E737" t="e">
        <f t="shared" si="62"/>
        <v>#NUM!</v>
      </c>
      <c r="F737" t="e">
        <f t="shared" si="63"/>
        <v>#NUM!</v>
      </c>
      <c r="G737" t="e">
        <f t="shared" si="65"/>
        <v>#NUM!</v>
      </c>
      <c r="H737" t="e">
        <f t="shared" si="66"/>
        <v>#NUM!</v>
      </c>
      <c r="I737" t="e">
        <f>SUM($G$534:H737)</f>
        <v>#NUM!</v>
      </c>
      <c r="J737" t="e">
        <f t="shared" si="68"/>
        <v>#NUM!</v>
      </c>
      <c r="K737" t="e">
        <f t="shared" si="69"/>
        <v>#NUM!</v>
      </c>
    </row>
    <row r="738" spans="1:11">
      <c r="A738">
        <f t="shared" si="60"/>
        <v>30.81752793521407</v>
      </c>
      <c r="B738" t="e">
        <f t="shared" si="67"/>
        <v>#NUM!</v>
      </c>
      <c r="C738">
        <f t="shared" si="61"/>
        <v>-0.68178845580090408</v>
      </c>
      <c r="D738">
        <f t="shared" si="64"/>
        <v>1.4667306134206826</v>
      </c>
      <c r="E738" t="e">
        <f t="shared" si="62"/>
        <v>#NUM!</v>
      </c>
      <c r="F738" t="e">
        <f t="shared" si="63"/>
        <v>#NUM!</v>
      </c>
      <c r="G738" t="e">
        <f t="shared" si="65"/>
        <v>#NUM!</v>
      </c>
      <c r="H738" t="e">
        <f t="shared" si="66"/>
        <v>#NUM!</v>
      </c>
      <c r="I738" t="e">
        <f>SUM($G$534:H738)</f>
        <v>#NUM!</v>
      </c>
      <c r="J738" t="e">
        <f t="shared" si="68"/>
        <v>#NUM!</v>
      </c>
      <c r="K738" t="e">
        <f t="shared" si="69"/>
        <v>#NUM!</v>
      </c>
    </row>
    <row r="739" spans="1:11">
      <c r="A739">
        <f t="shared" si="60"/>
        <v>30.967127585385011</v>
      </c>
      <c r="B739" t="e">
        <f t="shared" si="67"/>
        <v>#NUM!</v>
      </c>
      <c r="C739">
        <f t="shared" si="61"/>
        <v>-0.48157461880764391</v>
      </c>
      <c r="D739">
        <f t="shared" si="64"/>
        <v>2.0765213965718394</v>
      </c>
      <c r="E739" t="e">
        <f t="shared" si="62"/>
        <v>#NUM!</v>
      </c>
      <c r="F739" t="e">
        <f t="shared" si="63"/>
        <v>#NUM!</v>
      </c>
      <c r="G739" t="e">
        <f t="shared" si="65"/>
        <v>#NUM!</v>
      </c>
      <c r="H739" t="e">
        <f t="shared" si="66"/>
        <v>#NUM!</v>
      </c>
      <c r="I739" t="e">
        <f>SUM($G$534:H739)</f>
        <v>#NUM!</v>
      </c>
      <c r="J739" t="e">
        <f t="shared" si="68"/>
        <v>#NUM!</v>
      </c>
      <c r="K739" t="e">
        <f t="shared" si="69"/>
        <v>#NUM!</v>
      </c>
    </row>
    <row r="740" spans="1:11">
      <c r="A740">
        <f t="shared" si="60"/>
        <v>31.116727235555953</v>
      </c>
      <c r="B740" t="e">
        <f t="shared" si="67"/>
        <v>#NUM!</v>
      </c>
      <c r="C740">
        <f t="shared" si="61"/>
        <v>-0.30845914892744469</v>
      </c>
      <c r="D740">
        <f t="shared" si="64"/>
        <v>3.2419203757681978</v>
      </c>
      <c r="E740" t="e">
        <f t="shared" si="62"/>
        <v>#NUM!</v>
      </c>
      <c r="F740" t="e">
        <f t="shared" si="63"/>
        <v>#NUM!</v>
      </c>
      <c r="G740" t="e">
        <f t="shared" si="65"/>
        <v>#NUM!</v>
      </c>
      <c r="H740" t="e">
        <f t="shared" si="66"/>
        <v>#NUM!</v>
      </c>
      <c r="I740" t="e">
        <f>SUM($G$534:H740)</f>
        <v>#NUM!</v>
      </c>
      <c r="J740" t="e">
        <f t="shared" si="68"/>
        <v>#NUM!</v>
      </c>
      <c r="K740" t="e">
        <f t="shared" si="69"/>
        <v>#NUM!</v>
      </c>
    </row>
    <row r="741" spans="1:11">
      <c r="A741">
        <f t="shared" si="60"/>
        <v>31.266326885726894</v>
      </c>
      <c r="B741" t="e">
        <f t="shared" si="67"/>
        <v>#NUM!</v>
      </c>
      <c r="C741">
        <f t="shared" si="61"/>
        <v>-0.15072574825083257</v>
      </c>
      <c r="D741">
        <f t="shared" si="64"/>
        <v>6.6345664997849916</v>
      </c>
      <c r="E741" t="e">
        <f t="shared" si="62"/>
        <v>#NUM!</v>
      </c>
      <c r="F741" t="e">
        <f t="shared" si="63"/>
        <v>#NUM!</v>
      </c>
      <c r="G741" t="e">
        <f t="shared" si="65"/>
        <v>#NUM!</v>
      </c>
      <c r="H741" t="e">
        <f t="shared" si="66"/>
        <v>#NUM!</v>
      </c>
      <c r="I741" t="e">
        <f>SUM($G$534:H741)</f>
        <v>#NUM!</v>
      </c>
      <c r="J741" t="e">
        <f t="shared" si="68"/>
        <v>#NUM!</v>
      </c>
      <c r="K741" t="e">
        <f t="shared" si="69"/>
        <v>#NUM!</v>
      </c>
    </row>
    <row r="742" spans="1:11">
      <c r="A742">
        <f t="shared" si="60"/>
        <v>31.415926535897835</v>
      </c>
      <c r="B742" t="e">
        <f t="shared" si="67"/>
        <v>#NUM!</v>
      </c>
      <c r="C742">
        <f t="shared" si="61"/>
        <v>-9.7148417782522145E-14</v>
      </c>
      <c r="D742">
        <f t="shared" si="64"/>
        <v>10293528426151.154</v>
      </c>
      <c r="E742" t="e">
        <f t="shared" si="62"/>
        <v>#NUM!</v>
      </c>
      <c r="F742" t="e">
        <f t="shared" si="63"/>
        <v>#NUM!</v>
      </c>
      <c r="G742" t="e">
        <f t="shared" si="65"/>
        <v>#NUM!</v>
      </c>
      <c r="H742" t="e">
        <f t="shared" si="66"/>
        <v>#NUM!</v>
      </c>
      <c r="I742" t="e">
        <f>SUM($G$534:H742)</f>
        <v>#NUM!</v>
      </c>
      <c r="J742" t="e">
        <f t="shared" si="68"/>
        <v>#NUM!</v>
      </c>
      <c r="K742" t="e">
        <f t="shared" si="69"/>
        <v>#NUM!</v>
      </c>
    </row>
    <row r="743" spans="1:11">
      <c r="A743">
        <f t="shared" si="60"/>
        <v>31.565526186068777</v>
      </c>
      <c r="B743" t="e">
        <f t="shared" si="67"/>
        <v>#NUM!</v>
      </c>
      <c r="C743">
        <f t="shared" si="61"/>
        <v>0.15072574825063387</v>
      </c>
      <c r="D743">
        <f t="shared" si="64"/>
        <v>-6.6345664997937375</v>
      </c>
      <c r="E743" t="e">
        <f t="shared" si="62"/>
        <v>#NUM!</v>
      </c>
      <c r="F743" t="e">
        <f t="shared" si="63"/>
        <v>#NUM!</v>
      </c>
      <c r="G743" t="e">
        <f t="shared" si="65"/>
        <v>#NUM!</v>
      </c>
      <c r="H743" t="e">
        <f t="shared" si="66"/>
        <v>#NUM!</v>
      </c>
      <c r="I743" t="e">
        <f>SUM($G$534:H743)</f>
        <v>#NUM!</v>
      </c>
      <c r="J743" t="e">
        <f t="shared" si="68"/>
        <v>#NUM!</v>
      </c>
      <c r="K743" t="e">
        <f t="shared" si="69"/>
        <v>#NUM!</v>
      </c>
    </row>
    <row r="744" spans="1:11">
      <c r="A744">
        <f t="shared" si="60"/>
        <v>31.715125836239718</v>
      </c>
      <c r="B744" t="e">
        <f t="shared" si="67"/>
        <v>#NUM!</v>
      </c>
      <c r="C744">
        <f t="shared" si="61"/>
        <v>0.30845914892723192</v>
      </c>
      <c r="D744">
        <f t="shared" si="64"/>
        <v>-3.2419203757704342</v>
      </c>
      <c r="E744" t="e">
        <f t="shared" si="62"/>
        <v>#NUM!</v>
      </c>
      <c r="F744" t="e">
        <f t="shared" si="63"/>
        <v>#NUM!</v>
      </c>
      <c r="G744" t="e">
        <f t="shared" si="65"/>
        <v>#NUM!</v>
      </c>
      <c r="H744" t="e">
        <f t="shared" si="66"/>
        <v>#NUM!</v>
      </c>
      <c r="I744" t="e">
        <f>SUM($G$534:H744)</f>
        <v>#NUM!</v>
      </c>
      <c r="J744" t="e">
        <f t="shared" si="68"/>
        <v>#NUM!</v>
      </c>
      <c r="K744" t="e">
        <f t="shared" si="69"/>
        <v>#NUM!</v>
      </c>
    </row>
    <row r="745" spans="1:11">
      <c r="A745">
        <f t="shared" si="60"/>
        <v>31.864725486410659</v>
      </c>
      <c r="B745" t="e">
        <f t="shared" si="67"/>
        <v>#NUM!</v>
      </c>
      <c r="C745">
        <f t="shared" si="61"/>
        <v>0.48157461880740454</v>
      </c>
      <c r="D745">
        <f t="shared" si="64"/>
        <v>-2.0765213965728715</v>
      </c>
      <c r="E745" t="e">
        <f t="shared" si="62"/>
        <v>#NUM!</v>
      </c>
      <c r="F745" t="e">
        <f t="shared" si="63"/>
        <v>#NUM!</v>
      </c>
      <c r="G745" t="e">
        <f t="shared" si="65"/>
        <v>#NUM!</v>
      </c>
      <c r="H745" t="e">
        <f t="shared" si="66"/>
        <v>#NUM!</v>
      </c>
      <c r="I745" t="e">
        <f>SUM($G$534:H745)</f>
        <v>#NUM!</v>
      </c>
      <c r="J745" t="e">
        <f t="shared" si="68"/>
        <v>#NUM!</v>
      </c>
      <c r="K745" t="e">
        <f t="shared" si="69"/>
        <v>#NUM!</v>
      </c>
    </row>
    <row r="746" spans="1:11">
      <c r="A746">
        <f t="shared" si="60"/>
        <v>32.014325136581604</v>
      </c>
      <c r="B746" t="e">
        <f t="shared" si="67"/>
        <v>#NUM!</v>
      </c>
      <c r="C746">
        <f t="shared" si="61"/>
        <v>0.68178845580062464</v>
      </c>
      <c r="D746">
        <f t="shared" si="64"/>
        <v>-1.4667306134212839</v>
      </c>
      <c r="E746" t="e">
        <f t="shared" si="62"/>
        <v>#NUM!</v>
      </c>
      <c r="F746" t="e">
        <f t="shared" si="63"/>
        <v>#NUM!</v>
      </c>
      <c r="G746" t="e">
        <f t="shared" si="65"/>
        <v>#NUM!</v>
      </c>
      <c r="H746" t="e">
        <f t="shared" si="66"/>
        <v>#NUM!</v>
      </c>
      <c r="I746" t="e">
        <f>SUM($G$534:H746)</f>
        <v>#NUM!</v>
      </c>
      <c r="J746" t="e">
        <f t="shared" si="68"/>
        <v>#NUM!</v>
      </c>
      <c r="K746" t="e">
        <f t="shared" si="69"/>
        <v>#NUM!</v>
      </c>
    </row>
    <row r="747" spans="1:11">
      <c r="A747">
        <f t="shared" si="60"/>
        <v>32.163924786752546</v>
      </c>
      <c r="B747" t="e">
        <f t="shared" si="67"/>
        <v>#NUM!</v>
      </c>
      <c r="C747">
        <f t="shared" si="61"/>
        <v>0.92786440347386723</v>
      </c>
      <c r="D747">
        <f t="shared" si="64"/>
        <v>-1.0777436835124417</v>
      </c>
      <c r="E747" t="e">
        <f t="shared" si="62"/>
        <v>#NUM!</v>
      </c>
      <c r="F747" t="e">
        <f t="shared" si="63"/>
        <v>#NUM!</v>
      </c>
      <c r="G747" t="e">
        <f t="shared" si="65"/>
        <v>#NUM!</v>
      </c>
      <c r="H747" t="e">
        <f t="shared" si="66"/>
        <v>#NUM!</v>
      </c>
      <c r="I747" t="e">
        <f>SUM($G$534:H747)</f>
        <v>#NUM!</v>
      </c>
      <c r="J747" t="e">
        <f t="shared" si="68"/>
        <v>#NUM!</v>
      </c>
      <c r="K747" t="e">
        <f t="shared" si="69"/>
        <v>#NUM!</v>
      </c>
    </row>
    <row r="748" spans="1:11">
      <c r="A748">
        <f t="shared" si="60"/>
        <v>32.313524436923487</v>
      </c>
      <c r="B748" t="e">
        <f t="shared" si="67"/>
        <v>#NUM!</v>
      </c>
      <c r="C748">
        <f t="shared" si="61"/>
        <v>1.2539603376624446</v>
      </c>
      <c r="D748">
        <f t="shared" si="64"/>
        <v>-0.7974733888825688</v>
      </c>
      <c r="E748" t="e">
        <f t="shared" si="62"/>
        <v>#NUM!</v>
      </c>
      <c r="F748" t="e">
        <f t="shared" si="63"/>
        <v>#NUM!</v>
      </c>
      <c r="G748" t="e">
        <f t="shared" si="65"/>
        <v>#NUM!</v>
      </c>
      <c r="H748" t="e">
        <f t="shared" si="66"/>
        <v>#NUM!</v>
      </c>
      <c r="I748" t="e">
        <f>SUM($G$534:H748)</f>
        <v>#NUM!</v>
      </c>
      <c r="J748" t="e">
        <f t="shared" si="68"/>
        <v>#NUM!</v>
      </c>
      <c r="K748" t="e">
        <f t="shared" si="69"/>
        <v>#NUM!</v>
      </c>
    </row>
    <row r="749" spans="1:11">
      <c r="A749">
        <f t="shared" si="60"/>
        <v>32.463124087094428</v>
      </c>
      <c r="B749" t="e">
        <f t="shared" si="67"/>
        <v>#NUM!</v>
      </c>
      <c r="C749">
        <f t="shared" si="61"/>
        <v>1.7320508075684695</v>
      </c>
      <c r="D749">
        <f t="shared" si="64"/>
        <v>-0.57735026918976173</v>
      </c>
      <c r="E749" t="e">
        <f t="shared" si="62"/>
        <v>#NUM!</v>
      </c>
      <c r="F749" t="e">
        <f t="shared" si="63"/>
        <v>#NUM!</v>
      </c>
      <c r="G749" t="e">
        <f t="shared" si="65"/>
        <v>#NUM!</v>
      </c>
      <c r="H749" t="e">
        <f t="shared" si="66"/>
        <v>#NUM!</v>
      </c>
      <c r="I749" t="e">
        <f>SUM($G$534:H749)</f>
        <v>#NUM!</v>
      </c>
      <c r="J749" t="e">
        <f t="shared" si="68"/>
        <v>#NUM!</v>
      </c>
      <c r="K749" t="e">
        <f t="shared" si="69"/>
        <v>#NUM!</v>
      </c>
    </row>
    <row r="750" spans="1:11">
      <c r="A750">
        <f t="shared" si="60"/>
        <v>32.61272373726537</v>
      </c>
      <c r="B750" t="e">
        <f t="shared" si="67"/>
        <v>#NUM!</v>
      </c>
      <c r="C750">
        <f t="shared" si="61"/>
        <v>2.5479584458337827</v>
      </c>
      <c r="D750">
        <f t="shared" si="64"/>
        <v>-0.39247107881022147</v>
      </c>
      <c r="E750" t="e">
        <f t="shared" si="62"/>
        <v>#NUM!</v>
      </c>
      <c r="F750" t="e">
        <f t="shared" si="63"/>
        <v>#NUM!</v>
      </c>
      <c r="G750" t="e">
        <f t="shared" si="65"/>
        <v>#NUM!</v>
      </c>
      <c r="H750" t="e">
        <f t="shared" si="66"/>
        <v>#NUM!</v>
      </c>
      <c r="I750" t="e">
        <f>SUM($G$534:H750)</f>
        <v>#NUM!</v>
      </c>
      <c r="J750" t="e">
        <f t="shared" si="68"/>
        <v>#NUM!</v>
      </c>
      <c r="K750" t="e">
        <f t="shared" si="69"/>
        <v>#NUM!</v>
      </c>
    </row>
    <row r="751" spans="1:11">
      <c r="A751">
        <f t="shared" si="60"/>
        <v>32.762323387436311</v>
      </c>
      <c r="B751" t="e">
        <f t="shared" si="67"/>
        <v>#NUM!</v>
      </c>
      <c r="C751">
        <f t="shared" si="61"/>
        <v>4.3812862675327162</v>
      </c>
      <c r="D751">
        <f t="shared" si="64"/>
        <v>-0.22824347439025969</v>
      </c>
      <c r="E751" t="e">
        <f t="shared" si="62"/>
        <v>#NUM!</v>
      </c>
      <c r="F751" t="e">
        <f t="shared" si="63"/>
        <v>#NUM!</v>
      </c>
      <c r="G751" t="e">
        <f t="shared" si="65"/>
        <v>#NUM!</v>
      </c>
      <c r="H751" t="e">
        <f t="shared" si="66"/>
        <v>#NUM!</v>
      </c>
      <c r="I751" t="e">
        <f>SUM($G$534:H751)</f>
        <v>#NUM!</v>
      </c>
      <c r="J751" t="e">
        <f t="shared" si="68"/>
        <v>#NUM!</v>
      </c>
      <c r="K751" t="e">
        <f t="shared" si="69"/>
        <v>#NUM!</v>
      </c>
    </row>
    <row r="752" spans="1:11">
      <c r="A752">
        <f t="shared" si="60"/>
        <v>32.911923037607252</v>
      </c>
      <c r="B752" t="e">
        <f t="shared" si="67"/>
        <v>#NUM!</v>
      </c>
      <c r="C752">
        <f t="shared" si="61"/>
        <v>13.344072639578819</v>
      </c>
      <c r="D752">
        <f t="shared" si="64"/>
        <v>-7.4939640019193052E-2</v>
      </c>
      <c r="E752" t="e">
        <f t="shared" si="62"/>
        <v>#NUM!</v>
      </c>
      <c r="F752" t="e">
        <f t="shared" si="63"/>
        <v>#NUM!</v>
      </c>
      <c r="G752" t="e">
        <f t="shared" si="65"/>
        <v>#NUM!</v>
      </c>
      <c r="H752" t="e">
        <f t="shared" si="66"/>
        <v>#NUM!</v>
      </c>
      <c r="I752" t="e">
        <f>SUM($G$534:H752)</f>
        <v>#NUM!</v>
      </c>
      <c r="J752" t="e">
        <f t="shared" si="68"/>
        <v>#NUM!</v>
      </c>
      <c r="K752" t="e">
        <f t="shared" si="69"/>
        <v>#NUM!</v>
      </c>
    </row>
    <row r="753" spans="1:11">
      <c r="A753">
        <f t="shared" si="60"/>
        <v>33.061522687778194</v>
      </c>
      <c r="B753" t="e">
        <f t="shared" si="67"/>
        <v>#NUM!</v>
      </c>
      <c r="C753">
        <f t="shared" si="61"/>
        <v>-13.344072639616813</v>
      </c>
      <c r="D753">
        <f t="shared" si="64"/>
        <v>7.4939640018979681E-2</v>
      </c>
      <c r="E753" t="e">
        <f t="shared" si="62"/>
        <v>#NUM!</v>
      </c>
      <c r="F753" t="e">
        <f t="shared" si="63"/>
        <v>#NUM!</v>
      </c>
      <c r="G753" t="e">
        <f t="shared" si="65"/>
        <v>#NUM!</v>
      </c>
      <c r="H753" t="e">
        <f t="shared" si="66"/>
        <v>#NUM!</v>
      </c>
      <c r="I753" t="e">
        <f>SUM($G$534:H753)</f>
        <v>#NUM!</v>
      </c>
      <c r="J753" t="e">
        <f t="shared" si="68"/>
        <v>#NUM!</v>
      </c>
      <c r="K753" t="e">
        <f t="shared" si="69"/>
        <v>#NUM!</v>
      </c>
    </row>
    <row r="754" spans="1:11">
      <c r="A754">
        <f t="shared" si="60"/>
        <v>33.211122337949135</v>
      </c>
      <c r="B754" t="e">
        <f t="shared" si="67"/>
        <v>#NUM!</v>
      </c>
      <c r="C754">
        <f t="shared" si="61"/>
        <v>-4.3812862675370017</v>
      </c>
      <c r="D754">
        <f t="shared" si="64"/>
        <v>0.22824347439003645</v>
      </c>
      <c r="E754" t="e">
        <f t="shared" si="62"/>
        <v>#NUM!</v>
      </c>
      <c r="F754" t="e">
        <f t="shared" si="63"/>
        <v>#NUM!</v>
      </c>
      <c r="G754" t="e">
        <f t="shared" si="65"/>
        <v>#NUM!</v>
      </c>
      <c r="H754" t="e">
        <f t="shared" si="66"/>
        <v>#NUM!</v>
      </c>
      <c r="I754" t="e">
        <f>SUM($G$534:H754)</f>
        <v>#NUM!</v>
      </c>
      <c r="J754" t="e">
        <f t="shared" si="68"/>
        <v>#NUM!</v>
      </c>
      <c r="K754" t="e">
        <f t="shared" si="69"/>
        <v>#NUM!</v>
      </c>
    </row>
    <row r="755" spans="1:11">
      <c r="A755">
        <f t="shared" si="60"/>
        <v>33.360721988120076</v>
      </c>
      <c r="B755" t="e">
        <f t="shared" si="67"/>
        <v>#NUM!</v>
      </c>
      <c r="C755">
        <f t="shared" si="61"/>
        <v>-2.5479584458353726</v>
      </c>
      <c r="D755">
        <f t="shared" si="64"/>
        <v>0.39247107880997661</v>
      </c>
      <c r="E755" t="e">
        <f t="shared" si="62"/>
        <v>#NUM!</v>
      </c>
      <c r="F755" t="e">
        <f t="shared" si="63"/>
        <v>#NUM!</v>
      </c>
      <c r="G755" t="e">
        <f t="shared" si="65"/>
        <v>#NUM!</v>
      </c>
      <c r="H755" t="e">
        <f t="shared" si="66"/>
        <v>#NUM!</v>
      </c>
      <c r="I755" t="e">
        <f>SUM($G$534:H755)</f>
        <v>#NUM!</v>
      </c>
      <c r="J755" t="e">
        <f t="shared" si="68"/>
        <v>#NUM!</v>
      </c>
      <c r="K755" t="e">
        <f t="shared" si="69"/>
        <v>#NUM!</v>
      </c>
    </row>
    <row r="756" spans="1:11">
      <c r="A756">
        <f t="shared" si="60"/>
        <v>33.510321638291018</v>
      </c>
      <c r="B756" t="e">
        <f t="shared" si="67"/>
        <v>#NUM!</v>
      </c>
      <c r="C756">
        <f t="shared" si="61"/>
        <v>-1.7320508075693184</v>
      </c>
      <c r="D756">
        <f t="shared" si="64"/>
        <v>0.57735026918947874</v>
      </c>
      <c r="E756" t="e">
        <f t="shared" si="62"/>
        <v>#NUM!</v>
      </c>
      <c r="F756" t="e">
        <f t="shared" si="63"/>
        <v>#NUM!</v>
      </c>
      <c r="G756" t="e">
        <f t="shared" si="65"/>
        <v>#NUM!</v>
      </c>
      <c r="H756" t="e">
        <f t="shared" si="66"/>
        <v>#NUM!</v>
      </c>
      <c r="I756" t="e">
        <f>SUM($G$534:H756)</f>
        <v>#NUM!</v>
      </c>
      <c r="J756" t="e">
        <f t="shared" si="68"/>
        <v>#NUM!</v>
      </c>
      <c r="K756" t="e">
        <f t="shared" si="69"/>
        <v>#NUM!</v>
      </c>
    </row>
    <row r="757" spans="1:11">
      <c r="A757">
        <f t="shared" si="60"/>
        <v>33.659921288461959</v>
      </c>
      <c r="B757" t="e">
        <f t="shared" si="67"/>
        <v>#NUM!</v>
      </c>
      <c r="C757">
        <f t="shared" si="61"/>
        <v>-1.2539603376629904</v>
      </c>
      <c r="D757">
        <f t="shared" si="64"/>
        <v>0.79747338888222175</v>
      </c>
      <c r="E757" t="e">
        <f t="shared" si="62"/>
        <v>#NUM!</v>
      </c>
      <c r="F757" t="e">
        <f t="shared" si="63"/>
        <v>#NUM!</v>
      </c>
      <c r="G757" t="e">
        <f t="shared" si="65"/>
        <v>#NUM!</v>
      </c>
      <c r="H757" t="e">
        <f t="shared" si="66"/>
        <v>#NUM!</v>
      </c>
      <c r="I757" t="e">
        <f>SUM($G$534:H757)</f>
        <v>#NUM!</v>
      </c>
      <c r="J757" t="e">
        <f t="shared" si="68"/>
        <v>#NUM!</v>
      </c>
      <c r="K757" t="e">
        <f t="shared" si="69"/>
        <v>#NUM!</v>
      </c>
    </row>
    <row r="758" spans="1:11">
      <c r="A758">
        <f t="shared" si="60"/>
        <v>33.8095209386329</v>
      </c>
      <c r="B758" t="e">
        <f t="shared" si="67"/>
        <v>#NUM!</v>
      </c>
      <c r="C758">
        <f t="shared" si="61"/>
        <v>-0.92786440347426213</v>
      </c>
      <c r="D758">
        <f t="shared" si="64"/>
        <v>1.0777436835119829</v>
      </c>
      <c r="E758" t="e">
        <f t="shared" si="62"/>
        <v>#NUM!</v>
      </c>
      <c r="F758" t="e">
        <f t="shared" si="63"/>
        <v>#NUM!</v>
      </c>
      <c r="G758" t="e">
        <f t="shared" si="65"/>
        <v>#NUM!</v>
      </c>
      <c r="H758" t="e">
        <f t="shared" si="66"/>
        <v>#NUM!</v>
      </c>
      <c r="I758" t="e">
        <f>SUM($G$534:H758)</f>
        <v>#NUM!</v>
      </c>
      <c r="J758" t="e">
        <f t="shared" si="68"/>
        <v>#NUM!</v>
      </c>
      <c r="K758" t="e">
        <f t="shared" si="69"/>
        <v>#NUM!</v>
      </c>
    </row>
    <row r="759" spans="1:11">
      <c r="A759">
        <f t="shared" si="60"/>
        <v>33.959120588803842</v>
      </c>
      <c r="B759" t="e">
        <f t="shared" si="67"/>
        <v>#NUM!</v>
      </c>
      <c r="C759">
        <f t="shared" si="61"/>
        <v>-0.6817884558009355</v>
      </c>
      <c r="D759">
        <f t="shared" si="64"/>
        <v>1.4667306134206151</v>
      </c>
      <c r="E759" t="e">
        <f t="shared" si="62"/>
        <v>#NUM!</v>
      </c>
      <c r="F759" t="e">
        <f t="shared" si="63"/>
        <v>#NUM!</v>
      </c>
      <c r="G759" t="e">
        <f t="shared" si="65"/>
        <v>#NUM!</v>
      </c>
      <c r="H759" t="e">
        <f t="shared" si="66"/>
        <v>#NUM!</v>
      </c>
      <c r="I759" t="e">
        <f>SUM($G$534:H759)</f>
        <v>#NUM!</v>
      </c>
      <c r="J759" t="e">
        <f t="shared" si="68"/>
        <v>#NUM!</v>
      </c>
      <c r="K759" t="e">
        <f t="shared" si="69"/>
        <v>#NUM!</v>
      </c>
    </row>
    <row r="760" spans="1:11">
      <c r="A760">
        <f t="shared" si="60"/>
        <v>34.108720238974783</v>
      </c>
      <c r="B760" t="e">
        <f t="shared" si="67"/>
        <v>#NUM!</v>
      </c>
      <c r="C760">
        <f t="shared" si="61"/>
        <v>-0.48157461880767033</v>
      </c>
      <c r="D760">
        <f t="shared" si="64"/>
        <v>2.0765213965717257</v>
      </c>
      <c r="E760" t="e">
        <f t="shared" si="62"/>
        <v>#NUM!</v>
      </c>
      <c r="F760" t="e">
        <f t="shared" si="63"/>
        <v>#NUM!</v>
      </c>
      <c r="G760" t="e">
        <f t="shared" si="65"/>
        <v>#NUM!</v>
      </c>
      <c r="H760" t="e">
        <f t="shared" si="66"/>
        <v>#NUM!</v>
      </c>
      <c r="I760" t="e">
        <f>SUM($G$534:H760)</f>
        <v>#NUM!</v>
      </c>
      <c r="J760" t="e">
        <f t="shared" si="68"/>
        <v>#NUM!</v>
      </c>
      <c r="K760" t="e">
        <f t="shared" si="69"/>
        <v>#NUM!</v>
      </c>
    </row>
    <row r="761" spans="1:11">
      <c r="A761">
        <f t="shared" si="60"/>
        <v>34.258319889145724</v>
      </c>
      <c r="B761" t="e">
        <f t="shared" si="67"/>
        <v>#NUM!</v>
      </c>
      <c r="C761">
        <f t="shared" si="61"/>
        <v>-0.30845914892746817</v>
      </c>
      <c r="D761">
        <f t="shared" si="64"/>
        <v>3.2419203757679509</v>
      </c>
      <c r="E761" t="e">
        <f t="shared" si="62"/>
        <v>#NUM!</v>
      </c>
      <c r="F761" t="e">
        <f t="shared" si="63"/>
        <v>#NUM!</v>
      </c>
      <c r="G761" t="e">
        <f t="shared" si="65"/>
        <v>#NUM!</v>
      </c>
      <c r="H761" t="e">
        <f t="shared" si="66"/>
        <v>#NUM!</v>
      </c>
      <c r="I761" t="e">
        <f>SUM($G$534:H761)</f>
        <v>#NUM!</v>
      </c>
      <c r="J761" t="e">
        <f t="shared" si="68"/>
        <v>#NUM!</v>
      </c>
      <c r="K761" t="e">
        <f t="shared" si="69"/>
        <v>#NUM!</v>
      </c>
    </row>
    <row r="762" spans="1:11">
      <c r="A762">
        <f t="shared" si="60"/>
        <v>34.407919539316666</v>
      </c>
      <c r="B762" t="e">
        <f t="shared" si="67"/>
        <v>#NUM!</v>
      </c>
      <c r="C762">
        <f t="shared" si="61"/>
        <v>-0.1507257482508545</v>
      </c>
      <c r="D762">
        <f t="shared" si="64"/>
        <v>6.6345664997840261</v>
      </c>
      <c r="E762" t="e">
        <f t="shared" si="62"/>
        <v>#NUM!</v>
      </c>
      <c r="F762" t="e">
        <f t="shared" si="63"/>
        <v>#NUM!</v>
      </c>
      <c r="G762" t="e">
        <f t="shared" si="65"/>
        <v>#NUM!</v>
      </c>
      <c r="H762" t="e">
        <f t="shared" si="66"/>
        <v>#NUM!</v>
      </c>
      <c r="I762" t="e">
        <f>SUM($G$534:H762)</f>
        <v>#NUM!</v>
      </c>
      <c r="J762" t="e">
        <f t="shared" si="68"/>
        <v>#NUM!</v>
      </c>
      <c r="K762" t="e">
        <f t="shared" si="69"/>
        <v>#NUM!</v>
      </c>
    </row>
    <row r="763" spans="1:11">
      <c r="A763">
        <f t="shared" si="60"/>
        <v>34.557519189487607</v>
      </c>
      <c r="B763" t="e">
        <f t="shared" si="67"/>
        <v>#NUM!</v>
      </c>
      <c r="C763">
        <f t="shared" si="61"/>
        <v>-1.1858721470081601E-13</v>
      </c>
      <c r="D763">
        <f t="shared" si="64"/>
        <v>8432612255232.5947</v>
      </c>
      <c r="E763" t="e">
        <f t="shared" si="62"/>
        <v>#NUM!</v>
      </c>
      <c r="F763" t="e">
        <f t="shared" si="63"/>
        <v>#NUM!</v>
      </c>
      <c r="G763" t="e">
        <f t="shared" si="65"/>
        <v>#NUM!</v>
      </c>
      <c r="H763" t="e">
        <f t="shared" si="66"/>
        <v>#NUM!</v>
      </c>
      <c r="I763" t="e">
        <f>SUM($G$534:H763)</f>
        <v>#NUM!</v>
      </c>
      <c r="J763" t="e">
        <f t="shared" si="68"/>
        <v>#NUM!</v>
      </c>
      <c r="K763" t="e">
        <f t="shared" si="69"/>
        <v>#NUM!</v>
      </c>
    </row>
    <row r="764" spans="1:11">
      <c r="A764">
        <f t="shared" si="60"/>
        <v>34.707118839658548</v>
      </c>
      <c r="B764" t="e">
        <f t="shared" si="67"/>
        <v>#NUM!</v>
      </c>
      <c r="C764">
        <f t="shared" si="61"/>
        <v>0.15072574825061194</v>
      </c>
      <c r="D764">
        <f t="shared" si="64"/>
        <v>-6.6345664997947029</v>
      </c>
      <c r="E764" t="e">
        <f t="shared" si="62"/>
        <v>#NUM!</v>
      </c>
      <c r="F764" t="e">
        <f t="shared" si="63"/>
        <v>#NUM!</v>
      </c>
      <c r="G764" t="e">
        <f t="shared" si="65"/>
        <v>#NUM!</v>
      </c>
      <c r="H764" t="e">
        <f t="shared" si="66"/>
        <v>#NUM!</v>
      </c>
      <c r="I764" t="e">
        <f>SUM($G$534:H764)</f>
        <v>#NUM!</v>
      </c>
      <c r="J764" t="e">
        <f t="shared" si="68"/>
        <v>#NUM!</v>
      </c>
      <c r="K764" t="e">
        <f t="shared" si="69"/>
        <v>#NUM!</v>
      </c>
    </row>
    <row r="765" spans="1:11">
      <c r="A765">
        <f t="shared" si="60"/>
        <v>34.85671848982949</v>
      </c>
      <c r="B765" t="e">
        <f t="shared" si="67"/>
        <v>#NUM!</v>
      </c>
      <c r="C765">
        <f t="shared" si="61"/>
        <v>0.30845914892720844</v>
      </c>
      <c r="D765">
        <f t="shared" si="64"/>
        <v>-3.2419203757706807</v>
      </c>
      <c r="E765" t="e">
        <f t="shared" si="62"/>
        <v>#NUM!</v>
      </c>
      <c r="F765" t="e">
        <f t="shared" si="63"/>
        <v>#NUM!</v>
      </c>
      <c r="G765" t="e">
        <f t="shared" si="65"/>
        <v>#NUM!</v>
      </c>
      <c r="H765" t="e">
        <f t="shared" si="66"/>
        <v>#NUM!</v>
      </c>
      <c r="I765" t="e">
        <f>SUM($G$534:H765)</f>
        <v>#NUM!</v>
      </c>
      <c r="J765" t="e">
        <f t="shared" si="68"/>
        <v>#NUM!</v>
      </c>
      <c r="K765" t="e">
        <f t="shared" si="69"/>
        <v>#NUM!</v>
      </c>
    </row>
    <row r="766" spans="1:11">
      <c r="A766">
        <f t="shared" si="60"/>
        <v>35.006318140000431</v>
      </c>
      <c r="B766" t="e">
        <f t="shared" si="67"/>
        <v>#NUM!</v>
      </c>
      <c r="C766">
        <f t="shared" si="61"/>
        <v>0.48157461880737817</v>
      </c>
      <c r="D766">
        <f t="shared" si="64"/>
        <v>-2.0765213965729852</v>
      </c>
      <c r="E766" t="e">
        <f t="shared" si="62"/>
        <v>#NUM!</v>
      </c>
      <c r="F766" t="e">
        <f t="shared" si="63"/>
        <v>#NUM!</v>
      </c>
      <c r="G766" t="e">
        <f t="shared" si="65"/>
        <v>#NUM!</v>
      </c>
      <c r="H766" t="e">
        <f t="shared" si="66"/>
        <v>#NUM!</v>
      </c>
      <c r="I766" t="e">
        <f>SUM($G$534:H766)</f>
        <v>#NUM!</v>
      </c>
      <c r="J766" t="e">
        <f t="shared" si="68"/>
        <v>#NUM!</v>
      </c>
      <c r="K766" t="e">
        <f t="shared" si="69"/>
        <v>#NUM!</v>
      </c>
    </row>
    <row r="767" spans="1:11">
      <c r="A767">
        <f t="shared" si="60"/>
        <v>35.155917790171372</v>
      </c>
      <c r="B767" t="e">
        <f t="shared" si="67"/>
        <v>#NUM!</v>
      </c>
      <c r="C767">
        <f t="shared" si="61"/>
        <v>0.68178845580058811</v>
      </c>
      <c r="D767">
        <f t="shared" si="64"/>
        <v>-1.4667306134213625</v>
      </c>
      <c r="E767" t="e">
        <f t="shared" si="62"/>
        <v>#NUM!</v>
      </c>
      <c r="F767" t="e">
        <f t="shared" si="63"/>
        <v>#NUM!</v>
      </c>
      <c r="G767" t="e">
        <f t="shared" si="65"/>
        <v>#NUM!</v>
      </c>
      <c r="H767" t="e">
        <f t="shared" si="66"/>
        <v>#NUM!</v>
      </c>
      <c r="I767" t="e">
        <f>SUM($G$534:H767)</f>
        <v>#NUM!</v>
      </c>
      <c r="J767" t="e">
        <f t="shared" si="68"/>
        <v>#NUM!</v>
      </c>
      <c r="K767" t="e">
        <f t="shared" si="69"/>
        <v>#NUM!</v>
      </c>
    </row>
    <row r="768" spans="1:11">
      <c r="A768">
        <f t="shared" si="60"/>
        <v>35.305517440342314</v>
      </c>
      <c r="B768" t="e">
        <f t="shared" si="67"/>
        <v>#NUM!</v>
      </c>
      <c r="C768">
        <f t="shared" si="61"/>
        <v>0.92786440347382071</v>
      </c>
      <c r="D768">
        <f t="shared" si="64"/>
        <v>-1.0777436835124956</v>
      </c>
      <c r="E768" t="e">
        <f t="shared" si="62"/>
        <v>#NUM!</v>
      </c>
      <c r="F768" t="e">
        <f t="shared" si="63"/>
        <v>#NUM!</v>
      </c>
      <c r="G768" t="e">
        <f t="shared" si="65"/>
        <v>#NUM!</v>
      </c>
      <c r="H768" t="e">
        <f t="shared" si="66"/>
        <v>#NUM!</v>
      </c>
      <c r="I768" t="e">
        <f>SUM($G$534:H768)</f>
        <v>#NUM!</v>
      </c>
      <c r="J768" t="e">
        <f t="shared" si="68"/>
        <v>#NUM!</v>
      </c>
      <c r="K768" t="e">
        <f t="shared" si="69"/>
        <v>#NUM!</v>
      </c>
    </row>
    <row r="769" spans="1:11">
      <c r="A769">
        <f t="shared" si="60"/>
        <v>35.455117090513255</v>
      </c>
      <c r="B769" t="e">
        <f t="shared" si="67"/>
        <v>#NUM!</v>
      </c>
      <c r="C769">
        <f t="shared" si="61"/>
        <v>1.2539603376623805</v>
      </c>
      <c r="D769">
        <f t="shared" si="64"/>
        <v>-0.79747338888260966</v>
      </c>
      <c r="E769" t="e">
        <f t="shared" si="62"/>
        <v>#NUM!</v>
      </c>
      <c r="F769" t="e">
        <f t="shared" si="63"/>
        <v>#NUM!</v>
      </c>
      <c r="G769" t="e">
        <f t="shared" si="65"/>
        <v>#NUM!</v>
      </c>
      <c r="H769" t="e">
        <f t="shared" si="66"/>
        <v>#NUM!</v>
      </c>
      <c r="I769" t="e">
        <f>SUM($G$534:H769)</f>
        <v>#NUM!</v>
      </c>
      <c r="J769" t="e">
        <f t="shared" si="68"/>
        <v>#NUM!</v>
      </c>
      <c r="K769" t="e">
        <f t="shared" si="69"/>
        <v>#NUM!</v>
      </c>
    </row>
    <row r="770" spans="1:11">
      <c r="A770">
        <f t="shared" si="60"/>
        <v>35.604716740684196</v>
      </c>
      <c r="B770" t="e">
        <f t="shared" si="67"/>
        <v>#NUM!</v>
      </c>
      <c r="C770">
        <f t="shared" si="61"/>
        <v>1.7320508075683696</v>
      </c>
      <c r="D770">
        <f t="shared" si="64"/>
        <v>-0.57735026918979504</v>
      </c>
      <c r="E770" t="e">
        <f t="shared" si="62"/>
        <v>#NUM!</v>
      </c>
      <c r="F770" t="e">
        <f t="shared" si="63"/>
        <v>#NUM!</v>
      </c>
      <c r="G770" t="e">
        <f t="shared" si="65"/>
        <v>#NUM!</v>
      </c>
      <c r="H770" t="e">
        <f t="shared" si="66"/>
        <v>#NUM!</v>
      </c>
      <c r="I770" t="e">
        <f>SUM($G$534:H770)</f>
        <v>#NUM!</v>
      </c>
      <c r="J770" t="e">
        <f t="shared" si="68"/>
        <v>#NUM!</v>
      </c>
      <c r="K770" t="e">
        <f t="shared" si="69"/>
        <v>#NUM!</v>
      </c>
    </row>
    <row r="771" spans="1:11">
      <c r="A771">
        <f t="shared" si="60"/>
        <v>35.754316390855138</v>
      </c>
      <c r="B771" t="e">
        <f t="shared" si="67"/>
        <v>#NUM!</v>
      </c>
      <c r="C771">
        <f t="shared" si="61"/>
        <v>2.5479584458335958</v>
      </c>
      <c r="D771">
        <f t="shared" si="64"/>
        <v>-0.39247107881025028</v>
      </c>
      <c r="E771" t="e">
        <f t="shared" si="62"/>
        <v>#NUM!</v>
      </c>
      <c r="F771" t="e">
        <f t="shared" si="63"/>
        <v>#NUM!</v>
      </c>
      <c r="G771" t="e">
        <f t="shared" si="65"/>
        <v>#NUM!</v>
      </c>
      <c r="H771" t="e">
        <f t="shared" si="66"/>
        <v>#NUM!</v>
      </c>
      <c r="I771" t="e">
        <f>SUM($G$534:H771)</f>
        <v>#NUM!</v>
      </c>
      <c r="J771" t="e">
        <f t="shared" si="68"/>
        <v>#NUM!</v>
      </c>
      <c r="K771" t="e">
        <f t="shared" si="69"/>
        <v>#NUM!</v>
      </c>
    </row>
    <row r="772" spans="1:11">
      <c r="A772">
        <f t="shared" si="60"/>
        <v>35.903916041026079</v>
      </c>
      <c r="B772" t="e">
        <f t="shared" si="67"/>
        <v>#NUM!</v>
      </c>
      <c r="C772">
        <f t="shared" si="61"/>
        <v>4.3812862675322117</v>
      </c>
      <c r="D772">
        <f t="shared" si="64"/>
        <v>-0.22824347439028597</v>
      </c>
      <c r="E772" t="e">
        <f t="shared" si="62"/>
        <v>#NUM!</v>
      </c>
      <c r="F772" t="e">
        <f t="shared" si="63"/>
        <v>#NUM!</v>
      </c>
      <c r="G772" t="e">
        <f t="shared" si="65"/>
        <v>#NUM!</v>
      </c>
      <c r="H772" t="e">
        <f t="shared" si="66"/>
        <v>#NUM!</v>
      </c>
      <c r="I772" t="e">
        <f>SUM($G$534:H772)</f>
        <v>#NUM!</v>
      </c>
      <c r="J772" t="e">
        <f t="shared" si="68"/>
        <v>#NUM!</v>
      </c>
      <c r="K772" t="e">
        <f t="shared" si="69"/>
        <v>#NUM!</v>
      </c>
    </row>
    <row r="773" spans="1:11">
      <c r="A773">
        <f t="shared" si="60"/>
        <v>36.05351569119702</v>
      </c>
      <c r="B773" t="e">
        <f t="shared" si="67"/>
        <v>#NUM!</v>
      </c>
      <c r="C773">
        <f t="shared" si="61"/>
        <v>13.344072639574344</v>
      </c>
      <c r="D773">
        <f t="shared" si="64"/>
        <v>-7.4939640019218184E-2</v>
      </c>
      <c r="E773" t="e">
        <f t="shared" si="62"/>
        <v>#NUM!</v>
      </c>
      <c r="F773" t="e">
        <f t="shared" si="63"/>
        <v>#NUM!</v>
      </c>
      <c r="G773" t="e">
        <f t="shared" si="65"/>
        <v>#NUM!</v>
      </c>
      <c r="H773" t="e">
        <f t="shared" si="66"/>
        <v>#NUM!</v>
      </c>
      <c r="I773" t="e">
        <f>SUM($G$534:H773)</f>
        <v>#NUM!</v>
      </c>
      <c r="J773" t="e">
        <f t="shared" si="68"/>
        <v>#NUM!</v>
      </c>
      <c r="K773" t="e">
        <f t="shared" si="69"/>
        <v>#NUM!</v>
      </c>
    </row>
    <row r="774" spans="1:11">
      <c r="A774">
        <f t="shared" si="60"/>
        <v>36.203115341367962</v>
      </c>
      <c r="B774" t="e">
        <f t="shared" si="67"/>
        <v>#NUM!</v>
      </c>
      <c r="C774">
        <f t="shared" si="61"/>
        <v>-13.344072639621288</v>
      </c>
      <c r="D774">
        <f t="shared" si="64"/>
        <v>7.4939640018954548E-2</v>
      </c>
      <c r="E774" t="e">
        <f t="shared" si="62"/>
        <v>#NUM!</v>
      </c>
      <c r="F774" t="e">
        <f t="shared" si="63"/>
        <v>#NUM!</v>
      </c>
      <c r="G774" t="e">
        <f t="shared" si="65"/>
        <v>#NUM!</v>
      </c>
      <c r="H774" t="e">
        <f t="shared" si="66"/>
        <v>#NUM!</v>
      </c>
      <c r="I774" t="e">
        <f>SUM($G$534:H774)</f>
        <v>#NUM!</v>
      </c>
      <c r="J774" t="e">
        <f t="shared" si="68"/>
        <v>#NUM!</v>
      </c>
      <c r="K774" t="e">
        <f t="shared" si="69"/>
        <v>#NUM!</v>
      </c>
    </row>
    <row r="775" spans="1:11">
      <c r="A775">
        <f t="shared" si="60"/>
        <v>36.352714991538903</v>
      </c>
      <c r="B775" t="e">
        <f t="shared" si="67"/>
        <v>#NUM!</v>
      </c>
      <c r="C775">
        <f t="shared" si="61"/>
        <v>-4.3812862675375062</v>
      </c>
      <c r="D775">
        <f t="shared" si="64"/>
        <v>0.22824347439001016</v>
      </c>
      <c r="E775" t="e">
        <f t="shared" si="62"/>
        <v>#NUM!</v>
      </c>
      <c r="F775" t="e">
        <f t="shared" si="63"/>
        <v>#NUM!</v>
      </c>
      <c r="G775" t="e">
        <f t="shared" si="65"/>
        <v>#NUM!</v>
      </c>
      <c r="H775" t="e">
        <f t="shared" si="66"/>
        <v>#NUM!</v>
      </c>
      <c r="I775" t="e">
        <f>SUM($G$534:H775)</f>
        <v>#NUM!</v>
      </c>
      <c r="J775" t="e">
        <f t="shared" si="68"/>
        <v>#NUM!</v>
      </c>
      <c r="K775" t="e">
        <f t="shared" si="69"/>
        <v>#NUM!</v>
      </c>
    </row>
    <row r="776" spans="1:11">
      <c r="A776">
        <f t="shared" si="60"/>
        <v>36.502314641709845</v>
      </c>
      <c r="B776" t="e">
        <f t="shared" si="67"/>
        <v>#NUM!</v>
      </c>
      <c r="C776">
        <f t="shared" si="61"/>
        <v>-2.5479584458355595</v>
      </c>
      <c r="D776">
        <f t="shared" si="64"/>
        <v>0.3924710788099478</v>
      </c>
      <c r="E776" t="e">
        <f t="shared" si="62"/>
        <v>#NUM!</v>
      </c>
      <c r="F776" t="e">
        <f t="shared" si="63"/>
        <v>#NUM!</v>
      </c>
      <c r="G776" t="e">
        <f t="shared" si="65"/>
        <v>#NUM!</v>
      </c>
      <c r="H776" t="e">
        <f t="shared" si="66"/>
        <v>#NUM!</v>
      </c>
      <c r="I776" t="e">
        <f>SUM($G$534:H776)</f>
        <v>#NUM!</v>
      </c>
      <c r="J776" t="e">
        <f t="shared" si="68"/>
        <v>#NUM!</v>
      </c>
      <c r="K776" t="e">
        <f t="shared" si="69"/>
        <v>#NUM!</v>
      </c>
    </row>
    <row r="777" spans="1:11">
      <c r="A777">
        <f t="shared" si="60"/>
        <v>36.651914291880786</v>
      </c>
      <c r="B777" t="e">
        <f t="shared" si="67"/>
        <v>#NUM!</v>
      </c>
      <c r="C777">
        <f t="shared" si="61"/>
        <v>-1.7320508075694183</v>
      </c>
      <c r="D777">
        <f t="shared" si="64"/>
        <v>0.57735026918944543</v>
      </c>
      <c r="E777" t="e">
        <f t="shared" si="62"/>
        <v>#NUM!</v>
      </c>
      <c r="F777" t="e">
        <f t="shared" si="63"/>
        <v>#NUM!</v>
      </c>
      <c r="G777" t="e">
        <f t="shared" si="65"/>
        <v>#NUM!</v>
      </c>
      <c r="H777" t="e">
        <f t="shared" si="66"/>
        <v>#NUM!</v>
      </c>
      <c r="I777" t="e">
        <f>SUM($G$534:H777)</f>
        <v>#NUM!</v>
      </c>
      <c r="J777" t="e">
        <f t="shared" si="68"/>
        <v>#NUM!</v>
      </c>
      <c r="K777" t="e">
        <f t="shared" si="69"/>
        <v>#NUM!</v>
      </c>
    </row>
    <row r="778" spans="1:11">
      <c r="A778">
        <f t="shared" ref="A778:A841" si="70">A777+$B$531</f>
        <v>36.801513942051727</v>
      </c>
      <c r="B778" t="e">
        <f t="shared" si="67"/>
        <v>#NUM!</v>
      </c>
      <c r="C778">
        <f t="shared" ref="C778:C841" si="71">TAN(A778)</f>
        <v>-1.2539603376630548</v>
      </c>
      <c r="D778">
        <f t="shared" si="64"/>
        <v>0.79747338888218078</v>
      </c>
      <c r="E778" t="e">
        <f t="shared" ref="E778:E841" si="72">C778-B778</f>
        <v>#NUM!</v>
      </c>
      <c r="F778" t="e">
        <f t="shared" ref="F778:F841" si="73">D778-B778</f>
        <v>#NUM!</v>
      </c>
      <c r="G778" t="e">
        <f t="shared" si="65"/>
        <v>#NUM!</v>
      </c>
      <c r="H778" t="e">
        <f t="shared" si="66"/>
        <v>#NUM!</v>
      </c>
      <c r="I778" t="e">
        <f>SUM($G$534:H778)</f>
        <v>#NUM!</v>
      </c>
      <c r="J778" t="e">
        <f t="shared" si="68"/>
        <v>#NUM!</v>
      </c>
      <c r="K778" t="e">
        <f t="shared" si="69"/>
        <v>#NUM!</v>
      </c>
    </row>
    <row r="779" spans="1:11">
      <c r="A779">
        <f t="shared" si="70"/>
        <v>36.951113592222669</v>
      </c>
      <c r="B779" t="e">
        <f t="shared" si="67"/>
        <v>#NUM!</v>
      </c>
      <c r="C779">
        <f t="shared" si="71"/>
        <v>-0.92786440347430865</v>
      </c>
      <c r="D779">
        <f t="shared" si="64"/>
        <v>1.077743683511929</v>
      </c>
      <c r="E779" t="e">
        <f t="shared" si="72"/>
        <v>#NUM!</v>
      </c>
      <c r="F779" t="e">
        <f t="shared" si="73"/>
        <v>#NUM!</v>
      </c>
      <c r="G779" t="e">
        <f t="shared" si="65"/>
        <v>#NUM!</v>
      </c>
      <c r="H779" t="e">
        <f t="shared" si="66"/>
        <v>#NUM!</v>
      </c>
      <c r="I779" t="e">
        <f>SUM($G$534:H779)</f>
        <v>#NUM!</v>
      </c>
      <c r="J779" t="e">
        <f t="shared" si="68"/>
        <v>#NUM!</v>
      </c>
      <c r="K779" t="e">
        <f t="shared" si="69"/>
        <v>#NUM!</v>
      </c>
    </row>
    <row r="780" spans="1:11">
      <c r="A780">
        <f t="shared" si="70"/>
        <v>37.10071324239361</v>
      </c>
      <c r="B780" t="e">
        <f t="shared" si="67"/>
        <v>#NUM!</v>
      </c>
      <c r="C780">
        <f t="shared" si="71"/>
        <v>-0.68178845580097214</v>
      </c>
      <c r="D780">
        <f t="shared" si="64"/>
        <v>1.4667306134205362</v>
      </c>
      <c r="E780" t="e">
        <f t="shared" si="72"/>
        <v>#NUM!</v>
      </c>
      <c r="F780" t="e">
        <f t="shared" si="73"/>
        <v>#NUM!</v>
      </c>
      <c r="G780" t="e">
        <f t="shared" si="65"/>
        <v>#NUM!</v>
      </c>
      <c r="H780" t="e">
        <f t="shared" si="66"/>
        <v>#NUM!</v>
      </c>
      <c r="I780" t="e">
        <f>SUM($G$534:H780)</f>
        <v>#NUM!</v>
      </c>
      <c r="J780" t="e">
        <f t="shared" si="68"/>
        <v>#NUM!</v>
      </c>
      <c r="K780" t="e">
        <f t="shared" si="69"/>
        <v>#NUM!</v>
      </c>
    </row>
    <row r="781" spans="1:11">
      <c r="A781">
        <f t="shared" si="70"/>
        <v>37.250312892564551</v>
      </c>
      <c r="B781" t="e">
        <f t="shared" si="67"/>
        <v>#NUM!</v>
      </c>
      <c r="C781">
        <f t="shared" si="71"/>
        <v>-0.48157461880770114</v>
      </c>
      <c r="D781">
        <f t="shared" si="64"/>
        <v>2.076521396571593</v>
      </c>
      <c r="E781" t="e">
        <f t="shared" si="72"/>
        <v>#NUM!</v>
      </c>
      <c r="F781" t="e">
        <f t="shared" si="73"/>
        <v>#NUM!</v>
      </c>
      <c r="G781" t="e">
        <f t="shared" si="65"/>
        <v>#NUM!</v>
      </c>
      <c r="H781" t="e">
        <f t="shared" si="66"/>
        <v>#NUM!</v>
      </c>
      <c r="I781" t="e">
        <f>SUM($G$534:H781)</f>
        <v>#NUM!</v>
      </c>
      <c r="J781" t="e">
        <f t="shared" si="68"/>
        <v>#NUM!</v>
      </c>
      <c r="K781" t="e">
        <f t="shared" si="69"/>
        <v>#NUM!</v>
      </c>
    </row>
    <row r="782" spans="1:11">
      <c r="A782">
        <f t="shared" si="70"/>
        <v>37.399912542735493</v>
      </c>
      <c r="B782" t="e">
        <f t="shared" si="67"/>
        <v>#NUM!</v>
      </c>
      <c r="C782">
        <f t="shared" si="71"/>
        <v>-0.30845914892749554</v>
      </c>
      <c r="D782">
        <f t="shared" si="64"/>
        <v>3.2419203757676636</v>
      </c>
      <c r="E782" t="e">
        <f t="shared" si="72"/>
        <v>#NUM!</v>
      </c>
      <c r="F782" t="e">
        <f t="shared" si="73"/>
        <v>#NUM!</v>
      </c>
      <c r="G782" t="e">
        <f t="shared" si="65"/>
        <v>#NUM!</v>
      </c>
      <c r="H782" t="e">
        <f t="shared" si="66"/>
        <v>#NUM!</v>
      </c>
      <c r="I782" t="e">
        <f>SUM($G$534:H782)</f>
        <v>#NUM!</v>
      </c>
      <c r="J782" t="e">
        <f t="shared" si="68"/>
        <v>#NUM!</v>
      </c>
      <c r="K782" t="e">
        <f t="shared" si="69"/>
        <v>#NUM!</v>
      </c>
    </row>
    <row r="783" spans="1:11">
      <c r="A783">
        <f t="shared" si="70"/>
        <v>37.549512192906434</v>
      </c>
      <c r="B783" t="e">
        <f t="shared" si="67"/>
        <v>#NUM!</v>
      </c>
      <c r="C783">
        <f t="shared" si="71"/>
        <v>-0.15072574825088006</v>
      </c>
      <c r="D783">
        <f t="shared" si="64"/>
        <v>6.6345664997829008</v>
      </c>
      <c r="E783" t="e">
        <f t="shared" si="72"/>
        <v>#NUM!</v>
      </c>
      <c r="F783" t="e">
        <f t="shared" si="73"/>
        <v>#NUM!</v>
      </c>
      <c r="G783" t="e">
        <f t="shared" si="65"/>
        <v>#NUM!</v>
      </c>
      <c r="H783" t="e">
        <f t="shared" si="66"/>
        <v>#NUM!</v>
      </c>
      <c r="I783" t="e">
        <f>SUM($G$534:H783)</f>
        <v>#NUM!</v>
      </c>
      <c r="J783" t="e">
        <f t="shared" si="68"/>
        <v>#NUM!</v>
      </c>
      <c r="K783" t="e">
        <f t="shared" si="69"/>
        <v>#NUM!</v>
      </c>
    </row>
    <row r="784" spans="1:11">
      <c r="A784">
        <f t="shared" si="70"/>
        <v>37.699111843077375</v>
      </c>
      <c r="B784" t="e">
        <f t="shared" si="67"/>
        <v>#NUM!</v>
      </c>
      <c r="C784">
        <f t="shared" si="71"/>
        <v>-1.4357872529791038E-13</v>
      </c>
      <c r="D784">
        <f t="shared" si="64"/>
        <v>6964820156503.7422</v>
      </c>
      <c r="E784" t="e">
        <f t="shared" si="72"/>
        <v>#NUM!</v>
      </c>
      <c r="F784" t="e">
        <f t="shared" si="73"/>
        <v>#NUM!</v>
      </c>
      <c r="G784" t="e">
        <f t="shared" si="65"/>
        <v>#NUM!</v>
      </c>
      <c r="H784" t="e">
        <f t="shared" si="66"/>
        <v>#NUM!</v>
      </c>
      <c r="I784" t="e">
        <f>SUM($G$534:H784)</f>
        <v>#NUM!</v>
      </c>
      <c r="J784" t="e">
        <f t="shared" si="68"/>
        <v>#NUM!</v>
      </c>
      <c r="K784" t="e">
        <f t="shared" si="69"/>
        <v>#NUM!</v>
      </c>
    </row>
    <row r="785" spans="1:11">
      <c r="A785">
        <f t="shared" si="70"/>
        <v>37.848711493248317</v>
      </c>
      <c r="B785" t="e">
        <f t="shared" si="67"/>
        <v>#NUM!</v>
      </c>
      <c r="C785">
        <f t="shared" si="71"/>
        <v>0.15072574825058638</v>
      </c>
      <c r="D785">
        <f t="shared" si="64"/>
        <v>-6.6345664997958282</v>
      </c>
      <c r="E785" t="e">
        <f t="shared" si="72"/>
        <v>#NUM!</v>
      </c>
      <c r="F785" t="e">
        <f t="shared" si="73"/>
        <v>#NUM!</v>
      </c>
      <c r="G785" t="e">
        <f t="shared" si="65"/>
        <v>#NUM!</v>
      </c>
      <c r="H785" t="e">
        <f t="shared" si="66"/>
        <v>#NUM!</v>
      </c>
      <c r="I785" t="e">
        <f>SUM($G$534:H785)</f>
        <v>#NUM!</v>
      </c>
      <c r="J785" t="e">
        <f t="shared" si="68"/>
        <v>#NUM!</v>
      </c>
      <c r="K785" t="e">
        <f t="shared" si="69"/>
        <v>#NUM!</v>
      </c>
    </row>
    <row r="786" spans="1:11">
      <c r="A786">
        <f t="shared" si="70"/>
        <v>37.998311143419258</v>
      </c>
      <c r="B786" t="e">
        <f t="shared" si="67"/>
        <v>#NUM!</v>
      </c>
      <c r="C786">
        <f t="shared" si="71"/>
        <v>0.30845914892718107</v>
      </c>
      <c r="D786">
        <f t="shared" si="64"/>
        <v>-3.2419203757709685</v>
      </c>
      <c r="E786" t="e">
        <f t="shared" si="72"/>
        <v>#NUM!</v>
      </c>
      <c r="F786" t="e">
        <f t="shared" si="73"/>
        <v>#NUM!</v>
      </c>
      <c r="G786" t="e">
        <f t="shared" si="65"/>
        <v>#NUM!</v>
      </c>
      <c r="H786" t="e">
        <f t="shared" si="66"/>
        <v>#NUM!</v>
      </c>
      <c r="I786" t="e">
        <f>SUM($G$534:H786)</f>
        <v>#NUM!</v>
      </c>
      <c r="J786" t="e">
        <f t="shared" si="68"/>
        <v>#NUM!</v>
      </c>
      <c r="K786" t="e">
        <f t="shared" si="69"/>
        <v>#NUM!</v>
      </c>
    </row>
    <row r="787" spans="1:11">
      <c r="A787">
        <f t="shared" si="70"/>
        <v>38.147910793590199</v>
      </c>
      <c r="B787" t="e">
        <f t="shared" si="67"/>
        <v>#NUM!</v>
      </c>
      <c r="C787">
        <f t="shared" si="71"/>
        <v>0.48157461880734737</v>
      </c>
      <c r="D787">
        <f t="shared" si="64"/>
        <v>-2.0765213965731184</v>
      </c>
      <c r="E787" t="e">
        <f t="shared" si="72"/>
        <v>#NUM!</v>
      </c>
      <c r="F787" t="e">
        <f t="shared" si="73"/>
        <v>#NUM!</v>
      </c>
      <c r="G787" t="e">
        <f t="shared" si="65"/>
        <v>#NUM!</v>
      </c>
      <c r="H787" t="e">
        <f t="shared" si="66"/>
        <v>#NUM!</v>
      </c>
      <c r="I787" t="e">
        <f>SUM($G$534:H787)</f>
        <v>#NUM!</v>
      </c>
      <c r="J787" t="e">
        <f t="shared" si="68"/>
        <v>#NUM!</v>
      </c>
      <c r="K787" t="e">
        <f t="shared" si="69"/>
        <v>#NUM!</v>
      </c>
    </row>
    <row r="788" spans="1:11">
      <c r="A788">
        <f t="shared" si="70"/>
        <v>38.297510443761141</v>
      </c>
      <c r="B788" t="e">
        <f t="shared" si="67"/>
        <v>#NUM!</v>
      </c>
      <c r="C788">
        <f t="shared" si="71"/>
        <v>0.68178845580055147</v>
      </c>
      <c r="D788">
        <f t="shared" si="64"/>
        <v>-1.4667306134214413</v>
      </c>
      <c r="E788" t="e">
        <f t="shared" si="72"/>
        <v>#NUM!</v>
      </c>
      <c r="F788" t="e">
        <f t="shared" si="73"/>
        <v>#NUM!</v>
      </c>
      <c r="G788" t="e">
        <f t="shared" si="65"/>
        <v>#NUM!</v>
      </c>
      <c r="H788" t="e">
        <f t="shared" si="66"/>
        <v>#NUM!</v>
      </c>
      <c r="I788" t="e">
        <f>SUM($G$534:H788)</f>
        <v>#NUM!</v>
      </c>
      <c r="J788" t="e">
        <f t="shared" si="68"/>
        <v>#NUM!</v>
      </c>
      <c r="K788" t="e">
        <f t="shared" si="69"/>
        <v>#NUM!</v>
      </c>
    </row>
    <row r="789" spans="1:11">
      <c r="A789">
        <f t="shared" si="70"/>
        <v>38.447110093932082</v>
      </c>
      <c r="B789" t="e">
        <f t="shared" si="67"/>
        <v>#NUM!</v>
      </c>
      <c r="C789">
        <f t="shared" si="71"/>
        <v>0.92786440347377419</v>
      </c>
      <c r="D789">
        <f t="shared" si="64"/>
        <v>-1.0777436835125498</v>
      </c>
      <c r="E789" t="e">
        <f t="shared" si="72"/>
        <v>#NUM!</v>
      </c>
      <c r="F789" t="e">
        <f t="shared" si="73"/>
        <v>#NUM!</v>
      </c>
      <c r="G789" t="e">
        <f t="shared" si="65"/>
        <v>#NUM!</v>
      </c>
      <c r="H789" t="e">
        <f t="shared" si="66"/>
        <v>#NUM!</v>
      </c>
      <c r="I789" t="e">
        <f>SUM($G$534:H789)</f>
        <v>#NUM!</v>
      </c>
      <c r="J789" t="e">
        <f t="shared" si="68"/>
        <v>#NUM!</v>
      </c>
      <c r="K789" t="e">
        <f t="shared" si="69"/>
        <v>#NUM!</v>
      </c>
    </row>
    <row r="790" spans="1:11">
      <c r="A790">
        <f t="shared" si="70"/>
        <v>38.596709744103023</v>
      </c>
      <c r="B790" t="e">
        <f t="shared" si="67"/>
        <v>#NUM!</v>
      </c>
      <c r="C790">
        <f t="shared" si="71"/>
        <v>1.2539603376623161</v>
      </c>
      <c r="D790">
        <f t="shared" ref="D790:D853" si="74">-1/TAN(A790)</f>
        <v>-0.79747338888265051</v>
      </c>
      <c r="E790" t="e">
        <f t="shared" si="72"/>
        <v>#NUM!</v>
      </c>
      <c r="F790" t="e">
        <f t="shared" si="73"/>
        <v>#NUM!</v>
      </c>
      <c r="G790" t="e">
        <f t="shared" ref="G790:G853" si="75">IF(E790*E789&gt;0,"",IF(C790&gt;C789,1,""))</f>
        <v>#NUM!</v>
      </c>
      <c r="H790" t="e">
        <f t="shared" ref="H790:H853" si="76">IF(F790*F789&gt;0,"",IF(D790&gt;D789,1,""))</f>
        <v>#NUM!</v>
      </c>
      <c r="I790" t="e">
        <f>SUM($G$534:H790)</f>
        <v>#NUM!</v>
      </c>
      <c r="J790" t="e">
        <f t="shared" si="68"/>
        <v>#NUM!</v>
      </c>
      <c r="K790" t="e">
        <f t="shared" si="69"/>
        <v>#NUM!</v>
      </c>
    </row>
    <row r="791" spans="1:11">
      <c r="A791">
        <f t="shared" si="70"/>
        <v>38.746309394273965</v>
      </c>
      <c r="B791" t="e">
        <f t="shared" ref="B791:B854" si="77">(($B$530-A791^2)^0.5/A791)</f>
        <v>#NUM!</v>
      </c>
      <c r="C791">
        <f t="shared" si="71"/>
        <v>1.7320508075682697</v>
      </c>
      <c r="D791">
        <f t="shared" si="74"/>
        <v>-0.57735026918982835</v>
      </c>
      <c r="E791" t="e">
        <f t="shared" si="72"/>
        <v>#NUM!</v>
      </c>
      <c r="F791" t="e">
        <f t="shared" si="73"/>
        <v>#NUM!</v>
      </c>
      <c r="G791" t="e">
        <f t="shared" si="75"/>
        <v>#NUM!</v>
      </c>
      <c r="H791" t="e">
        <f t="shared" si="76"/>
        <v>#NUM!</v>
      </c>
      <c r="I791" t="e">
        <f>SUM($G$534:H791)</f>
        <v>#NUM!</v>
      </c>
      <c r="J791" t="e">
        <f t="shared" ref="J791:J854" si="78">A791-$B$531*E791/(C792-C791)</f>
        <v>#NUM!</v>
      </c>
      <c r="K791" t="e">
        <f t="shared" ref="K791:K854" si="79">A791-$B$531*F791/(D792-D791)</f>
        <v>#NUM!</v>
      </c>
    </row>
    <row r="792" spans="1:11">
      <c r="A792">
        <f t="shared" si="70"/>
        <v>38.895909044444906</v>
      </c>
      <c r="B792" t="e">
        <f t="shared" si="77"/>
        <v>#NUM!</v>
      </c>
      <c r="C792">
        <f t="shared" si="71"/>
        <v>2.5479584458334084</v>
      </c>
      <c r="D792">
        <f t="shared" si="74"/>
        <v>-0.39247107881027915</v>
      </c>
      <c r="E792" t="e">
        <f t="shared" si="72"/>
        <v>#NUM!</v>
      </c>
      <c r="F792" t="e">
        <f t="shared" si="73"/>
        <v>#NUM!</v>
      </c>
      <c r="G792" t="e">
        <f t="shared" si="75"/>
        <v>#NUM!</v>
      </c>
      <c r="H792" t="e">
        <f t="shared" si="76"/>
        <v>#NUM!</v>
      </c>
      <c r="I792" t="e">
        <f>SUM($G$534:H792)</f>
        <v>#NUM!</v>
      </c>
      <c r="J792" t="e">
        <f t="shared" si="78"/>
        <v>#NUM!</v>
      </c>
      <c r="K792" t="e">
        <f t="shared" si="79"/>
        <v>#NUM!</v>
      </c>
    </row>
    <row r="793" spans="1:11">
      <c r="A793">
        <f t="shared" si="70"/>
        <v>39.045508694615847</v>
      </c>
      <c r="B793" t="e">
        <f t="shared" si="77"/>
        <v>#NUM!</v>
      </c>
      <c r="C793">
        <f t="shared" si="71"/>
        <v>4.3812862675317072</v>
      </c>
      <c r="D793">
        <f t="shared" si="74"/>
        <v>-0.22824347439031226</v>
      </c>
      <c r="E793" t="e">
        <f t="shared" si="72"/>
        <v>#NUM!</v>
      </c>
      <c r="F793" t="e">
        <f t="shared" si="73"/>
        <v>#NUM!</v>
      </c>
      <c r="G793" t="e">
        <f t="shared" si="75"/>
        <v>#NUM!</v>
      </c>
      <c r="H793" t="e">
        <f t="shared" si="76"/>
        <v>#NUM!</v>
      </c>
      <c r="I793" t="e">
        <f>SUM($G$534:H793)</f>
        <v>#NUM!</v>
      </c>
      <c r="J793" t="e">
        <f t="shared" si="78"/>
        <v>#NUM!</v>
      </c>
      <c r="K793" t="e">
        <f t="shared" si="79"/>
        <v>#NUM!</v>
      </c>
    </row>
    <row r="794" spans="1:11">
      <c r="A794">
        <f t="shared" si="70"/>
        <v>39.195108344786789</v>
      </c>
      <c r="B794" t="e">
        <f t="shared" si="77"/>
        <v>#NUM!</v>
      </c>
      <c r="C794">
        <f t="shared" si="71"/>
        <v>13.344072639569868</v>
      </c>
      <c r="D794">
        <f t="shared" si="74"/>
        <v>-7.4939640019243331E-2</v>
      </c>
      <c r="E794" t="e">
        <f t="shared" si="72"/>
        <v>#NUM!</v>
      </c>
      <c r="F794" t="e">
        <f t="shared" si="73"/>
        <v>#NUM!</v>
      </c>
      <c r="G794" t="e">
        <f t="shared" si="75"/>
        <v>#NUM!</v>
      </c>
      <c r="H794" t="e">
        <f t="shared" si="76"/>
        <v>#NUM!</v>
      </c>
      <c r="I794" t="e">
        <f>SUM($G$534:H794)</f>
        <v>#NUM!</v>
      </c>
      <c r="J794" t="e">
        <f t="shared" si="78"/>
        <v>#NUM!</v>
      </c>
      <c r="K794" t="e">
        <f t="shared" si="79"/>
        <v>#NUM!</v>
      </c>
    </row>
    <row r="795" spans="1:11">
      <c r="A795">
        <f t="shared" si="70"/>
        <v>39.34470799495773</v>
      </c>
      <c r="B795" t="e">
        <f t="shared" si="77"/>
        <v>#NUM!</v>
      </c>
      <c r="C795">
        <f t="shared" si="71"/>
        <v>-13.344072639625763</v>
      </c>
      <c r="D795">
        <f t="shared" si="74"/>
        <v>7.4939640018929429E-2</v>
      </c>
      <c r="E795" t="e">
        <f t="shared" si="72"/>
        <v>#NUM!</v>
      </c>
      <c r="F795" t="e">
        <f t="shared" si="73"/>
        <v>#NUM!</v>
      </c>
      <c r="G795" t="e">
        <f t="shared" si="75"/>
        <v>#NUM!</v>
      </c>
      <c r="H795" t="e">
        <f t="shared" si="76"/>
        <v>#NUM!</v>
      </c>
      <c r="I795" t="e">
        <f>SUM($G$534:H795)</f>
        <v>#NUM!</v>
      </c>
      <c r="J795" t="e">
        <f t="shared" si="78"/>
        <v>#NUM!</v>
      </c>
      <c r="K795" t="e">
        <f t="shared" si="79"/>
        <v>#NUM!</v>
      </c>
    </row>
    <row r="796" spans="1:11">
      <c r="A796">
        <f t="shared" si="70"/>
        <v>39.494307645128671</v>
      </c>
      <c r="B796" t="e">
        <f t="shared" si="77"/>
        <v>#NUM!</v>
      </c>
      <c r="C796">
        <f t="shared" si="71"/>
        <v>-4.3812862675380115</v>
      </c>
      <c r="D796">
        <f t="shared" si="74"/>
        <v>0.22824347438998382</v>
      </c>
      <c r="E796" t="e">
        <f t="shared" si="72"/>
        <v>#NUM!</v>
      </c>
      <c r="F796" t="e">
        <f t="shared" si="73"/>
        <v>#NUM!</v>
      </c>
      <c r="G796" t="e">
        <f t="shared" si="75"/>
        <v>#NUM!</v>
      </c>
      <c r="H796" t="e">
        <f t="shared" si="76"/>
        <v>#NUM!</v>
      </c>
      <c r="I796" t="e">
        <f>SUM($G$534:H796)</f>
        <v>#NUM!</v>
      </c>
      <c r="J796" t="e">
        <f t="shared" si="78"/>
        <v>#NUM!</v>
      </c>
      <c r="K796" t="e">
        <f t="shared" si="79"/>
        <v>#NUM!</v>
      </c>
    </row>
    <row r="797" spans="1:11">
      <c r="A797">
        <f t="shared" si="70"/>
        <v>39.643907295299613</v>
      </c>
      <c r="B797" t="e">
        <f t="shared" si="77"/>
        <v>#NUM!</v>
      </c>
      <c r="C797">
        <f t="shared" si="71"/>
        <v>-2.5479584458357469</v>
      </c>
      <c r="D797">
        <f t="shared" si="74"/>
        <v>0.39247107880991894</v>
      </c>
      <c r="E797" t="e">
        <f t="shared" si="72"/>
        <v>#NUM!</v>
      </c>
      <c r="F797" t="e">
        <f t="shared" si="73"/>
        <v>#NUM!</v>
      </c>
      <c r="G797" t="e">
        <f t="shared" si="75"/>
        <v>#NUM!</v>
      </c>
      <c r="H797" t="e">
        <f t="shared" si="76"/>
        <v>#NUM!</v>
      </c>
      <c r="I797" t="e">
        <f>SUM($G$534:H797)</f>
        <v>#NUM!</v>
      </c>
      <c r="J797" t="e">
        <f t="shared" si="78"/>
        <v>#NUM!</v>
      </c>
      <c r="K797" t="e">
        <f t="shared" si="79"/>
        <v>#NUM!</v>
      </c>
    </row>
    <row r="798" spans="1:11">
      <c r="A798">
        <f t="shared" si="70"/>
        <v>39.793506945470554</v>
      </c>
      <c r="B798" t="e">
        <f t="shared" si="77"/>
        <v>#NUM!</v>
      </c>
      <c r="C798">
        <f t="shared" si="71"/>
        <v>-1.7320508075695182</v>
      </c>
      <c r="D798">
        <f t="shared" si="74"/>
        <v>0.57735026918941212</v>
      </c>
      <c r="E798" t="e">
        <f t="shared" si="72"/>
        <v>#NUM!</v>
      </c>
      <c r="F798" t="e">
        <f t="shared" si="73"/>
        <v>#NUM!</v>
      </c>
      <c r="G798" t="e">
        <f t="shared" si="75"/>
        <v>#NUM!</v>
      </c>
      <c r="H798" t="e">
        <f t="shared" si="76"/>
        <v>#NUM!</v>
      </c>
      <c r="I798" t="e">
        <f>SUM($G$534:H798)</f>
        <v>#NUM!</v>
      </c>
      <c r="J798" t="e">
        <f t="shared" si="78"/>
        <v>#NUM!</v>
      </c>
      <c r="K798" t="e">
        <f t="shared" si="79"/>
        <v>#NUM!</v>
      </c>
    </row>
    <row r="799" spans="1:11">
      <c r="A799">
        <f t="shared" si="70"/>
        <v>39.943106595641495</v>
      </c>
      <c r="B799" t="e">
        <f t="shared" si="77"/>
        <v>#NUM!</v>
      </c>
      <c r="C799">
        <f t="shared" si="71"/>
        <v>-1.2539603376631192</v>
      </c>
      <c r="D799">
        <f t="shared" si="74"/>
        <v>0.79747338888213981</v>
      </c>
      <c r="E799" t="e">
        <f t="shared" si="72"/>
        <v>#NUM!</v>
      </c>
      <c r="F799" t="e">
        <f t="shared" si="73"/>
        <v>#NUM!</v>
      </c>
      <c r="G799" t="e">
        <f t="shared" si="75"/>
        <v>#NUM!</v>
      </c>
      <c r="H799" t="e">
        <f t="shared" si="76"/>
        <v>#NUM!</v>
      </c>
      <c r="I799" t="e">
        <f>SUM($G$534:H799)</f>
        <v>#NUM!</v>
      </c>
      <c r="J799" t="e">
        <f t="shared" si="78"/>
        <v>#NUM!</v>
      </c>
      <c r="K799" t="e">
        <f t="shared" si="79"/>
        <v>#NUM!</v>
      </c>
    </row>
    <row r="800" spans="1:11">
      <c r="A800">
        <f t="shared" si="70"/>
        <v>40.092706245812437</v>
      </c>
      <c r="B800" t="e">
        <f t="shared" si="77"/>
        <v>#NUM!</v>
      </c>
      <c r="C800">
        <f t="shared" si="71"/>
        <v>-0.92786440347435517</v>
      </c>
      <c r="D800">
        <f t="shared" si="74"/>
        <v>1.0777436835118748</v>
      </c>
      <c r="E800" t="e">
        <f t="shared" si="72"/>
        <v>#NUM!</v>
      </c>
      <c r="F800" t="e">
        <f t="shared" si="73"/>
        <v>#NUM!</v>
      </c>
      <c r="G800" t="e">
        <f t="shared" si="75"/>
        <v>#NUM!</v>
      </c>
      <c r="H800" t="e">
        <f t="shared" si="76"/>
        <v>#NUM!</v>
      </c>
      <c r="I800" t="e">
        <f>SUM($G$534:H800)</f>
        <v>#NUM!</v>
      </c>
      <c r="J800" t="e">
        <f t="shared" si="78"/>
        <v>#NUM!</v>
      </c>
      <c r="K800" t="e">
        <f t="shared" si="79"/>
        <v>#NUM!</v>
      </c>
    </row>
    <row r="801" spans="1:11">
      <c r="A801">
        <f t="shared" si="70"/>
        <v>40.242305895983378</v>
      </c>
      <c r="B801" t="e">
        <f t="shared" si="77"/>
        <v>#NUM!</v>
      </c>
      <c r="C801">
        <f t="shared" si="71"/>
        <v>-0.68178845580100866</v>
      </c>
      <c r="D801">
        <f t="shared" si="74"/>
        <v>1.4667306134204576</v>
      </c>
      <c r="E801" t="e">
        <f t="shared" si="72"/>
        <v>#NUM!</v>
      </c>
      <c r="F801" t="e">
        <f t="shared" si="73"/>
        <v>#NUM!</v>
      </c>
      <c r="G801" t="e">
        <f t="shared" si="75"/>
        <v>#NUM!</v>
      </c>
      <c r="H801" t="e">
        <f t="shared" si="76"/>
        <v>#NUM!</v>
      </c>
      <c r="I801" t="e">
        <f>SUM($G$534:H801)</f>
        <v>#NUM!</v>
      </c>
      <c r="J801" t="e">
        <f t="shared" si="78"/>
        <v>#NUM!</v>
      </c>
      <c r="K801" t="e">
        <f t="shared" si="79"/>
        <v>#NUM!</v>
      </c>
    </row>
    <row r="802" spans="1:11">
      <c r="A802">
        <f t="shared" si="70"/>
        <v>40.391905546154319</v>
      </c>
      <c r="B802" t="e">
        <f t="shared" si="77"/>
        <v>#NUM!</v>
      </c>
      <c r="C802">
        <f t="shared" si="71"/>
        <v>-0.48157461880773189</v>
      </c>
      <c r="D802">
        <f t="shared" si="74"/>
        <v>2.0765213965714602</v>
      </c>
      <c r="E802" t="e">
        <f t="shared" si="72"/>
        <v>#NUM!</v>
      </c>
      <c r="F802" t="e">
        <f t="shared" si="73"/>
        <v>#NUM!</v>
      </c>
      <c r="G802" t="e">
        <f t="shared" si="75"/>
        <v>#NUM!</v>
      </c>
      <c r="H802" t="e">
        <f t="shared" si="76"/>
        <v>#NUM!</v>
      </c>
      <c r="I802" t="e">
        <f>SUM($G$534:H802)</f>
        <v>#NUM!</v>
      </c>
      <c r="J802" t="e">
        <f t="shared" si="78"/>
        <v>#NUM!</v>
      </c>
      <c r="K802" t="e">
        <f t="shared" si="79"/>
        <v>#NUM!</v>
      </c>
    </row>
    <row r="803" spans="1:11">
      <c r="A803">
        <f t="shared" si="70"/>
        <v>40.541505196325261</v>
      </c>
      <c r="B803" t="e">
        <f t="shared" si="77"/>
        <v>#NUM!</v>
      </c>
      <c r="C803">
        <f t="shared" si="71"/>
        <v>-0.30845914892752291</v>
      </c>
      <c r="D803">
        <f t="shared" si="74"/>
        <v>3.2419203757673758</v>
      </c>
      <c r="E803" t="e">
        <f t="shared" si="72"/>
        <v>#NUM!</v>
      </c>
      <c r="F803" t="e">
        <f t="shared" si="73"/>
        <v>#NUM!</v>
      </c>
      <c r="G803" t="e">
        <f t="shared" si="75"/>
        <v>#NUM!</v>
      </c>
      <c r="H803" t="e">
        <f t="shared" si="76"/>
        <v>#NUM!</v>
      </c>
      <c r="I803" t="e">
        <f>SUM($G$534:H803)</f>
        <v>#NUM!</v>
      </c>
      <c r="J803" t="e">
        <f t="shared" si="78"/>
        <v>#NUM!</v>
      </c>
      <c r="K803" t="e">
        <f t="shared" si="79"/>
        <v>#NUM!</v>
      </c>
    </row>
    <row r="804" spans="1:11">
      <c r="A804">
        <f t="shared" si="70"/>
        <v>40.691104846496202</v>
      </c>
      <c r="B804" t="e">
        <f t="shared" si="77"/>
        <v>#NUM!</v>
      </c>
      <c r="C804">
        <f t="shared" si="71"/>
        <v>-0.15072574825090562</v>
      </c>
      <c r="D804">
        <f t="shared" si="74"/>
        <v>6.6345664997817755</v>
      </c>
      <c r="E804" t="e">
        <f t="shared" si="72"/>
        <v>#NUM!</v>
      </c>
      <c r="F804" t="e">
        <f t="shared" si="73"/>
        <v>#NUM!</v>
      </c>
      <c r="G804" t="e">
        <f t="shared" si="75"/>
        <v>#NUM!</v>
      </c>
      <c r="H804" t="e">
        <f t="shared" si="76"/>
        <v>#NUM!</v>
      </c>
      <c r="I804" t="e">
        <f>SUM($G$534:H804)</f>
        <v>#NUM!</v>
      </c>
      <c r="J804" t="e">
        <f t="shared" si="78"/>
        <v>#NUM!</v>
      </c>
      <c r="K804" t="e">
        <f t="shared" si="79"/>
        <v>#NUM!</v>
      </c>
    </row>
    <row r="805" spans="1:11">
      <c r="A805">
        <f t="shared" si="70"/>
        <v>40.840704496667144</v>
      </c>
      <c r="B805" t="e">
        <f t="shared" si="77"/>
        <v>#NUM!</v>
      </c>
      <c r="C805">
        <f t="shared" si="71"/>
        <v>-1.6857023589500475E-13</v>
      </c>
      <c r="D805">
        <f t="shared" si="74"/>
        <v>5932245361647.6963</v>
      </c>
      <c r="E805" t="e">
        <f t="shared" si="72"/>
        <v>#NUM!</v>
      </c>
      <c r="F805" t="e">
        <f t="shared" si="73"/>
        <v>#NUM!</v>
      </c>
      <c r="G805" t="e">
        <f t="shared" si="75"/>
        <v>#NUM!</v>
      </c>
      <c r="H805" t="e">
        <f t="shared" si="76"/>
        <v>#NUM!</v>
      </c>
      <c r="I805" t="e">
        <f>SUM($G$534:H805)</f>
        <v>#NUM!</v>
      </c>
      <c r="J805" t="e">
        <f t="shared" si="78"/>
        <v>#NUM!</v>
      </c>
      <c r="K805" t="e">
        <f t="shared" si="79"/>
        <v>#NUM!</v>
      </c>
    </row>
    <row r="806" spans="1:11">
      <c r="A806">
        <f t="shared" si="70"/>
        <v>40.990304146838085</v>
      </c>
      <c r="B806" t="e">
        <f t="shared" si="77"/>
        <v>#NUM!</v>
      </c>
      <c r="C806">
        <f t="shared" si="71"/>
        <v>0.15072574825056081</v>
      </c>
      <c r="D806">
        <f t="shared" si="74"/>
        <v>-6.6345664997969536</v>
      </c>
      <c r="E806" t="e">
        <f t="shared" si="72"/>
        <v>#NUM!</v>
      </c>
      <c r="F806" t="e">
        <f t="shared" si="73"/>
        <v>#NUM!</v>
      </c>
      <c r="G806" t="e">
        <f t="shared" si="75"/>
        <v>#NUM!</v>
      </c>
      <c r="H806" t="e">
        <f t="shared" si="76"/>
        <v>#NUM!</v>
      </c>
      <c r="I806" t="e">
        <f>SUM($G$534:H806)</f>
        <v>#NUM!</v>
      </c>
      <c r="J806" t="e">
        <f t="shared" si="78"/>
        <v>#NUM!</v>
      </c>
      <c r="K806" t="e">
        <f t="shared" si="79"/>
        <v>#NUM!</v>
      </c>
    </row>
    <row r="807" spans="1:11">
      <c r="A807">
        <f t="shared" si="70"/>
        <v>41.139903797009026</v>
      </c>
      <c r="B807" t="e">
        <f t="shared" si="77"/>
        <v>#NUM!</v>
      </c>
      <c r="C807">
        <f t="shared" si="71"/>
        <v>0.3084591489271537</v>
      </c>
      <c r="D807">
        <f t="shared" si="74"/>
        <v>-3.2419203757712562</v>
      </c>
      <c r="E807" t="e">
        <f t="shared" si="72"/>
        <v>#NUM!</v>
      </c>
      <c r="F807" t="e">
        <f t="shared" si="73"/>
        <v>#NUM!</v>
      </c>
      <c r="G807" t="e">
        <f t="shared" si="75"/>
        <v>#NUM!</v>
      </c>
      <c r="H807" t="e">
        <f t="shared" si="76"/>
        <v>#NUM!</v>
      </c>
      <c r="I807" t="e">
        <f>SUM($G$534:H807)</f>
        <v>#NUM!</v>
      </c>
      <c r="J807" t="e">
        <f t="shared" si="78"/>
        <v>#NUM!</v>
      </c>
      <c r="K807" t="e">
        <f t="shared" si="79"/>
        <v>#NUM!</v>
      </c>
    </row>
    <row r="808" spans="1:11">
      <c r="A808">
        <f t="shared" si="70"/>
        <v>41.289503447179968</v>
      </c>
      <c r="B808" t="e">
        <f t="shared" si="77"/>
        <v>#NUM!</v>
      </c>
      <c r="C808">
        <f t="shared" si="71"/>
        <v>0.48157461880731656</v>
      </c>
      <c r="D808">
        <f t="shared" si="74"/>
        <v>-2.0765213965732512</v>
      </c>
      <c r="E808" t="e">
        <f t="shared" si="72"/>
        <v>#NUM!</v>
      </c>
      <c r="F808" t="e">
        <f t="shared" si="73"/>
        <v>#NUM!</v>
      </c>
      <c r="G808" t="e">
        <f t="shared" si="75"/>
        <v>#NUM!</v>
      </c>
      <c r="H808" t="e">
        <f t="shared" si="76"/>
        <v>#NUM!</v>
      </c>
      <c r="I808" t="e">
        <f>SUM($G$534:H808)</f>
        <v>#NUM!</v>
      </c>
      <c r="J808" t="e">
        <f t="shared" si="78"/>
        <v>#NUM!</v>
      </c>
      <c r="K808" t="e">
        <f t="shared" si="79"/>
        <v>#NUM!</v>
      </c>
    </row>
    <row r="809" spans="1:11">
      <c r="A809">
        <f t="shared" si="70"/>
        <v>41.439103097350909</v>
      </c>
      <c r="B809" t="e">
        <f t="shared" si="77"/>
        <v>#NUM!</v>
      </c>
      <c r="C809">
        <f t="shared" si="71"/>
        <v>0.68178845580051484</v>
      </c>
      <c r="D809">
        <f t="shared" si="74"/>
        <v>-1.4667306134215199</v>
      </c>
      <c r="E809" t="e">
        <f t="shared" si="72"/>
        <v>#NUM!</v>
      </c>
      <c r="F809" t="e">
        <f t="shared" si="73"/>
        <v>#NUM!</v>
      </c>
      <c r="G809" t="e">
        <f t="shared" si="75"/>
        <v>#NUM!</v>
      </c>
      <c r="H809" t="e">
        <f t="shared" si="76"/>
        <v>#NUM!</v>
      </c>
      <c r="I809" t="e">
        <f>SUM($G$534:H809)</f>
        <v>#NUM!</v>
      </c>
      <c r="J809" t="e">
        <f t="shared" si="78"/>
        <v>#NUM!</v>
      </c>
      <c r="K809" t="e">
        <f t="shared" si="79"/>
        <v>#NUM!</v>
      </c>
    </row>
    <row r="810" spans="1:11">
      <c r="A810">
        <f t="shared" si="70"/>
        <v>41.58870274752185</v>
      </c>
      <c r="B810" t="e">
        <f t="shared" si="77"/>
        <v>#NUM!</v>
      </c>
      <c r="C810">
        <f t="shared" si="71"/>
        <v>0.92786440347372767</v>
      </c>
      <c r="D810">
        <f t="shared" si="74"/>
        <v>-1.0777436835126037</v>
      </c>
      <c r="E810" t="e">
        <f t="shared" si="72"/>
        <v>#NUM!</v>
      </c>
      <c r="F810" t="e">
        <f t="shared" si="73"/>
        <v>#NUM!</v>
      </c>
      <c r="G810" t="e">
        <f t="shared" si="75"/>
        <v>#NUM!</v>
      </c>
      <c r="H810" t="e">
        <f t="shared" si="76"/>
        <v>#NUM!</v>
      </c>
      <c r="I810" t="e">
        <f>SUM($G$534:H810)</f>
        <v>#NUM!</v>
      </c>
      <c r="J810" t="e">
        <f t="shared" si="78"/>
        <v>#NUM!</v>
      </c>
      <c r="K810" t="e">
        <f t="shared" si="79"/>
        <v>#NUM!</v>
      </c>
    </row>
    <row r="811" spans="1:11">
      <c r="A811">
        <f t="shared" si="70"/>
        <v>41.738302397692792</v>
      </c>
      <c r="B811" t="e">
        <f t="shared" si="77"/>
        <v>#NUM!</v>
      </c>
      <c r="C811">
        <f t="shared" si="71"/>
        <v>1.2539603376622519</v>
      </c>
      <c r="D811">
        <f t="shared" si="74"/>
        <v>-0.79747338888269137</v>
      </c>
      <c r="E811" t="e">
        <f t="shared" si="72"/>
        <v>#NUM!</v>
      </c>
      <c r="F811" t="e">
        <f t="shared" si="73"/>
        <v>#NUM!</v>
      </c>
      <c r="G811" t="e">
        <f t="shared" si="75"/>
        <v>#NUM!</v>
      </c>
      <c r="H811" t="e">
        <f t="shared" si="76"/>
        <v>#NUM!</v>
      </c>
      <c r="I811" t="e">
        <f>SUM($G$534:H811)</f>
        <v>#NUM!</v>
      </c>
      <c r="J811" t="e">
        <f t="shared" si="78"/>
        <v>#NUM!</v>
      </c>
      <c r="K811" t="e">
        <f t="shared" si="79"/>
        <v>#NUM!</v>
      </c>
    </row>
    <row r="812" spans="1:11">
      <c r="A812">
        <f t="shared" si="70"/>
        <v>41.887902047863733</v>
      </c>
      <c r="B812" t="e">
        <f t="shared" si="77"/>
        <v>#NUM!</v>
      </c>
      <c r="C812">
        <f t="shared" si="71"/>
        <v>1.7320508075681698</v>
      </c>
      <c r="D812">
        <f t="shared" si="74"/>
        <v>-0.57735026918986165</v>
      </c>
      <c r="E812" t="e">
        <f t="shared" si="72"/>
        <v>#NUM!</v>
      </c>
      <c r="F812" t="e">
        <f t="shared" si="73"/>
        <v>#NUM!</v>
      </c>
      <c r="G812" t="e">
        <f t="shared" si="75"/>
        <v>#NUM!</v>
      </c>
      <c r="H812" t="e">
        <f t="shared" si="76"/>
        <v>#NUM!</v>
      </c>
      <c r="I812" t="e">
        <f>SUM($G$534:H812)</f>
        <v>#NUM!</v>
      </c>
      <c r="J812" t="e">
        <f t="shared" si="78"/>
        <v>#NUM!</v>
      </c>
      <c r="K812" t="e">
        <f t="shared" si="79"/>
        <v>#NUM!</v>
      </c>
    </row>
    <row r="813" spans="1:11">
      <c r="A813">
        <f t="shared" si="70"/>
        <v>42.037501698034674</v>
      </c>
      <c r="B813" t="e">
        <f t="shared" si="77"/>
        <v>#NUM!</v>
      </c>
      <c r="C813">
        <f t="shared" si="71"/>
        <v>2.547958445833221</v>
      </c>
      <c r="D813">
        <f t="shared" si="74"/>
        <v>-0.39247107881030802</v>
      </c>
      <c r="E813" t="e">
        <f t="shared" si="72"/>
        <v>#NUM!</v>
      </c>
      <c r="F813" t="e">
        <f t="shared" si="73"/>
        <v>#NUM!</v>
      </c>
      <c r="G813" t="e">
        <f t="shared" si="75"/>
        <v>#NUM!</v>
      </c>
      <c r="H813" t="e">
        <f t="shared" si="76"/>
        <v>#NUM!</v>
      </c>
      <c r="I813" t="e">
        <f>SUM($G$534:H813)</f>
        <v>#NUM!</v>
      </c>
      <c r="J813" t="e">
        <f t="shared" si="78"/>
        <v>#NUM!</v>
      </c>
      <c r="K813" t="e">
        <f t="shared" si="79"/>
        <v>#NUM!</v>
      </c>
    </row>
    <row r="814" spans="1:11">
      <c r="A814">
        <f t="shared" si="70"/>
        <v>42.187101348205616</v>
      </c>
      <c r="B814" t="e">
        <f t="shared" si="77"/>
        <v>#NUM!</v>
      </c>
      <c r="C814">
        <f t="shared" si="71"/>
        <v>4.3812862675312028</v>
      </c>
      <c r="D814">
        <f t="shared" si="74"/>
        <v>-0.22824347439033854</v>
      </c>
      <c r="E814" t="e">
        <f t="shared" si="72"/>
        <v>#NUM!</v>
      </c>
      <c r="F814" t="e">
        <f t="shared" si="73"/>
        <v>#NUM!</v>
      </c>
      <c r="G814" t="e">
        <f t="shared" si="75"/>
        <v>#NUM!</v>
      </c>
      <c r="H814" t="e">
        <f t="shared" si="76"/>
        <v>#NUM!</v>
      </c>
      <c r="I814" t="e">
        <f>SUM($G$534:H814)</f>
        <v>#NUM!</v>
      </c>
      <c r="J814" t="e">
        <f t="shared" si="78"/>
        <v>#NUM!</v>
      </c>
      <c r="K814" t="e">
        <f t="shared" si="79"/>
        <v>#NUM!</v>
      </c>
    </row>
    <row r="815" spans="1:11">
      <c r="A815">
        <f t="shared" si="70"/>
        <v>42.336700998376557</v>
      </c>
      <c r="B815" t="e">
        <f t="shared" si="77"/>
        <v>#NUM!</v>
      </c>
      <c r="C815">
        <f t="shared" si="71"/>
        <v>13.344072639565393</v>
      </c>
      <c r="D815">
        <f t="shared" si="74"/>
        <v>-7.493964001926845E-2</v>
      </c>
      <c r="E815" t="e">
        <f t="shared" si="72"/>
        <v>#NUM!</v>
      </c>
      <c r="F815" t="e">
        <f t="shared" si="73"/>
        <v>#NUM!</v>
      </c>
      <c r="G815" t="e">
        <f t="shared" si="75"/>
        <v>#NUM!</v>
      </c>
      <c r="H815" t="e">
        <f t="shared" si="76"/>
        <v>#NUM!</v>
      </c>
      <c r="I815" t="e">
        <f>SUM($G$534:H815)</f>
        <v>#NUM!</v>
      </c>
      <c r="J815" t="e">
        <f t="shared" si="78"/>
        <v>#NUM!</v>
      </c>
      <c r="K815" t="e">
        <f t="shared" si="79"/>
        <v>#NUM!</v>
      </c>
    </row>
    <row r="816" spans="1:11">
      <c r="A816">
        <f t="shared" si="70"/>
        <v>42.486300648547498</v>
      </c>
      <c r="B816" t="e">
        <f t="shared" si="77"/>
        <v>#NUM!</v>
      </c>
      <c r="C816">
        <f t="shared" si="71"/>
        <v>-13.344072639630239</v>
      </c>
      <c r="D816">
        <f t="shared" si="74"/>
        <v>7.4939640018904283E-2</v>
      </c>
      <c r="E816" t="e">
        <f t="shared" si="72"/>
        <v>#NUM!</v>
      </c>
      <c r="F816" t="e">
        <f t="shared" si="73"/>
        <v>#NUM!</v>
      </c>
      <c r="G816" t="e">
        <f t="shared" si="75"/>
        <v>#NUM!</v>
      </c>
      <c r="H816" t="e">
        <f t="shared" si="76"/>
        <v>#NUM!</v>
      </c>
      <c r="I816" t="e">
        <f>SUM($G$534:H816)</f>
        <v>#NUM!</v>
      </c>
      <c r="J816" t="e">
        <f t="shared" si="78"/>
        <v>#NUM!</v>
      </c>
      <c r="K816" t="e">
        <f t="shared" si="79"/>
        <v>#NUM!</v>
      </c>
    </row>
    <row r="817" spans="1:11">
      <c r="A817">
        <f t="shared" si="70"/>
        <v>42.63590029871844</v>
      </c>
      <c r="B817" t="e">
        <f t="shared" si="77"/>
        <v>#NUM!</v>
      </c>
      <c r="C817">
        <f t="shared" si="71"/>
        <v>-4.381286267538516</v>
      </c>
      <c r="D817">
        <f t="shared" si="74"/>
        <v>0.22824347438995754</v>
      </c>
      <c r="E817" t="e">
        <f t="shared" si="72"/>
        <v>#NUM!</v>
      </c>
      <c r="F817" t="e">
        <f t="shared" si="73"/>
        <v>#NUM!</v>
      </c>
      <c r="G817" t="e">
        <f t="shared" si="75"/>
        <v>#NUM!</v>
      </c>
      <c r="H817" t="e">
        <f t="shared" si="76"/>
        <v>#NUM!</v>
      </c>
      <c r="I817" t="e">
        <f>SUM($G$534:H817)</f>
        <v>#NUM!</v>
      </c>
      <c r="J817" t="e">
        <f t="shared" si="78"/>
        <v>#NUM!</v>
      </c>
      <c r="K817" t="e">
        <f t="shared" si="79"/>
        <v>#NUM!</v>
      </c>
    </row>
    <row r="818" spans="1:11">
      <c r="A818">
        <f t="shared" si="70"/>
        <v>42.785499948889381</v>
      </c>
      <c r="B818" t="e">
        <f t="shared" si="77"/>
        <v>#NUM!</v>
      </c>
      <c r="C818">
        <f t="shared" si="71"/>
        <v>-2.5479584458359343</v>
      </c>
      <c r="D818">
        <f t="shared" si="74"/>
        <v>0.39247107880989007</v>
      </c>
      <c r="E818" t="e">
        <f t="shared" si="72"/>
        <v>#NUM!</v>
      </c>
      <c r="F818" t="e">
        <f t="shared" si="73"/>
        <v>#NUM!</v>
      </c>
      <c r="G818" t="e">
        <f t="shared" si="75"/>
        <v>#NUM!</v>
      </c>
      <c r="H818" t="e">
        <f t="shared" si="76"/>
        <v>#NUM!</v>
      </c>
      <c r="I818" t="e">
        <f>SUM($G$534:H818)</f>
        <v>#NUM!</v>
      </c>
      <c r="J818" t="e">
        <f t="shared" si="78"/>
        <v>#NUM!</v>
      </c>
      <c r="K818" t="e">
        <f t="shared" si="79"/>
        <v>#NUM!</v>
      </c>
    </row>
    <row r="819" spans="1:11">
      <c r="A819">
        <f t="shared" si="70"/>
        <v>42.935099599060322</v>
      </c>
      <c r="B819" t="e">
        <f t="shared" si="77"/>
        <v>#NUM!</v>
      </c>
      <c r="C819">
        <f t="shared" si="71"/>
        <v>-1.7320508075696182</v>
      </c>
      <c r="D819">
        <f t="shared" si="74"/>
        <v>0.57735026918937882</v>
      </c>
      <c r="E819" t="e">
        <f t="shared" si="72"/>
        <v>#NUM!</v>
      </c>
      <c r="F819" t="e">
        <f t="shared" si="73"/>
        <v>#NUM!</v>
      </c>
      <c r="G819" t="e">
        <f t="shared" si="75"/>
        <v>#NUM!</v>
      </c>
      <c r="H819" t="e">
        <f t="shared" si="76"/>
        <v>#NUM!</v>
      </c>
      <c r="I819" t="e">
        <f>SUM($G$534:H819)</f>
        <v>#NUM!</v>
      </c>
      <c r="J819" t="e">
        <f t="shared" si="78"/>
        <v>#NUM!</v>
      </c>
      <c r="K819" t="e">
        <f t="shared" si="79"/>
        <v>#NUM!</v>
      </c>
    </row>
    <row r="820" spans="1:11">
      <c r="A820">
        <f t="shared" si="70"/>
        <v>43.084699249231264</v>
      </c>
      <c r="B820" t="e">
        <f t="shared" si="77"/>
        <v>#NUM!</v>
      </c>
      <c r="C820">
        <f t="shared" si="71"/>
        <v>-1.2539603376631834</v>
      </c>
      <c r="D820">
        <f t="shared" si="74"/>
        <v>0.79747338888209895</v>
      </c>
      <c r="E820" t="e">
        <f t="shared" si="72"/>
        <v>#NUM!</v>
      </c>
      <c r="F820" t="e">
        <f t="shared" si="73"/>
        <v>#NUM!</v>
      </c>
      <c r="G820" t="e">
        <f t="shared" si="75"/>
        <v>#NUM!</v>
      </c>
      <c r="H820" t="e">
        <f t="shared" si="76"/>
        <v>#NUM!</v>
      </c>
      <c r="I820" t="e">
        <f>SUM($G$534:H820)</f>
        <v>#NUM!</v>
      </c>
      <c r="J820" t="e">
        <f t="shared" si="78"/>
        <v>#NUM!</v>
      </c>
      <c r="K820" t="e">
        <f t="shared" si="79"/>
        <v>#NUM!</v>
      </c>
    </row>
    <row r="821" spans="1:11">
      <c r="A821">
        <f t="shared" si="70"/>
        <v>43.234298899402205</v>
      </c>
      <c r="B821" t="e">
        <f t="shared" si="77"/>
        <v>#NUM!</v>
      </c>
      <c r="C821">
        <f t="shared" si="71"/>
        <v>-0.92786440347440158</v>
      </c>
      <c r="D821">
        <f t="shared" si="74"/>
        <v>1.077743683511821</v>
      </c>
      <c r="E821" t="e">
        <f t="shared" si="72"/>
        <v>#NUM!</v>
      </c>
      <c r="F821" t="e">
        <f t="shared" si="73"/>
        <v>#NUM!</v>
      </c>
      <c r="G821" t="e">
        <f t="shared" si="75"/>
        <v>#NUM!</v>
      </c>
      <c r="H821" t="e">
        <f t="shared" si="76"/>
        <v>#NUM!</v>
      </c>
      <c r="I821" t="e">
        <f>SUM($G$534:H821)</f>
        <v>#NUM!</v>
      </c>
      <c r="J821" t="e">
        <f t="shared" si="78"/>
        <v>#NUM!</v>
      </c>
      <c r="K821" t="e">
        <f t="shared" si="79"/>
        <v>#NUM!</v>
      </c>
    </row>
    <row r="822" spans="1:11">
      <c r="A822">
        <f t="shared" si="70"/>
        <v>43.383898549573146</v>
      </c>
      <c r="B822" t="e">
        <f t="shared" si="77"/>
        <v>#NUM!</v>
      </c>
      <c r="C822">
        <f t="shared" si="71"/>
        <v>-0.6817884558010453</v>
      </c>
      <c r="D822">
        <f t="shared" si="74"/>
        <v>1.4667306134203788</v>
      </c>
      <c r="E822" t="e">
        <f t="shared" si="72"/>
        <v>#NUM!</v>
      </c>
      <c r="F822" t="e">
        <f t="shared" si="73"/>
        <v>#NUM!</v>
      </c>
      <c r="G822" t="e">
        <f t="shared" si="75"/>
        <v>#NUM!</v>
      </c>
      <c r="H822" t="e">
        <f t="shared" si="76"/>
        <v>#NUM!</v>
      </c>
      <c r="I822" t="e">
        <f>SUM($G$534:H822)</f>
        <v>#NUM!</v>
      </c>
      <c r="J822" t="e">
        <f t="shared" si="78"/>
        <v>#NUM!</v>
      </c>
      <c r="K822" t="e">
        <f t="shared" si="79"/>
        <v>#NUM!</v>
      </c>
    </row>
    <row r="823" spans="1:11">
      <c r="A823">
        <f t="shared" si="70"/>
        <v>43.533498199744088</v>
      </c>
      <c r="B823" t="e">
        <f t="shared" si="77"/>
        <v>#NUM!</v>
      </c>
      <c r="C823">
        <f t="shared" si="71"/>
        <v>-0.4815746188077627</v>
      </c>
      <c r="D823">
        <f t="shared" si="74"/>
        <v>2.0765213965713274</v>
      </c>
      <c r="E823" t="e">
        <f t="shared" si="72"/>
        <v>#NUM!</v>
      </c>
      <c r="F823" t="e">
        <f t="shared" si="73"/>
        <v>#NUM!</v>
      </c>
      <c r="G823" t="e">
        <f t="shared" si="75"/>
        <v>#NUM!</v>
      </c>
      <c r="H823" t="e">
        <f t="shared" si="76"/>
        <v>#NUM!</v>
      </c>
      <c r="I823" t="e">
        <f>SUM($G$534:H823)</f>
        <v>#NUM!</v>
      </c>
      <c r="J823" t="e">
        <f t="shared" si="78"/>
        <v>#NUM!</v>
      </c>
      <c r="K823" t="e">
        <f t="shared" si="79"/>
        <v>#NUM!</v>
      </c>
    </row>
    <row r="824" spans="1:11">
      <c r="A824">
        <f t="shared" si="70"/>
        <v>43.683097849915029</v>
      </c>
      <c r="B824" t="e">
        <f t="shared" si="77"/>
        <v>#NUM!</v>
      </c>
      <c r="C824">
        <f t="shared" si="71"/>
        <v>-0.30845914892755033</v>
      </c>
      <c r="D824">
        <f t="shared" si="74"/>
        <v>3.2419203757670876</v>
      </c>
      <c r="E824" t="e">
        <f t="shared" si="72"/>
        <v>#NUM!</v>
      </c>
      <c r="F824" t="e">
        <f t="shared" si="73"/>
        <v>#NUM!</v>
      </c>
      <c r="G824" t="e">
        <f t="shared" si="75"/>
        <v>#NUM!</v>
      </c>
      <c r="H824" t="e">
        <f t="shared" si="76"/>
        <v>#NUM!</v>
      </c>
      <c r="I824" t="e">
        <f>SUM($G$534:H824)</f>
        <v>#NUM!</v>
      </c>
      <c r="J824" t="e">
        <f t="shared" si="78"/>
        <v>#NUM!</v>
      </c>
      <c r="K824" t="e">
        <f t="shared" si="79"/>
        <v>#NUM!</v>
      </c>
    </row>
    <row r="825" spans="1:11">
      <c r="A825">
        <f t="shared" si="70"/>
        <v>43.83269750008597</v>
      </c>
      <c r="B825" t="e">
        <f t="shared" si="77"/>
        <v>#NUM!</v>
      </c>
      <c r="C825">
        <f t="shared" si="71"/>
        <v>-0.15072574825093116</v>
      </c>
      <c r="D825">
        <f t="shared" si="74"/>
        <v>6.6345664997806519</v>
      </c>
      <c r="E825" t="e">
        <f t="shared" si="72"/>
        <v>#NUM!</v>
      </c>
      <c r="F825" t="e">
        <f t="shared" si="73"/>
        <v>#NUM!</v>
      </c>
      <c r="G825" t="e">
        <f t="shared" si="75"/>
        <v>#NUM!</v>
      </c>
      <c r="H825" t="e">
        <f t="shared" si="76"/>
        <v>#NUM!</v>
      </c>
      <c r="I825" t="e">
        <f>SUM($G$534:H825)</f>
        <v>#NUM!</v>
      </c>
      <c r="J825" t="e">
        <f t="shared" si="78"/>
        <v>#NUM!</v>
      </c>
      <c r="K825" t="e">
        <f t="shared" si="79"/>
        <v>#NUM!</v>
      </c>
    </row>
    <row r="826" spans="1:11">
      <c r="A826">
        <f t="shared" si="70"/>
        <v>43.982297150256912</v>
      </c>
      <c r="B826" t="e">
        <f t="shared" si="77"/>
        <v>#NUM!</v>
      </c>
      <c r="C826">
        <f t="shared" si="71"/>
        <v>-1.9356174649209912E-13</v>
      </c>
      <c r="D826">
        <f t="shared" si="74"/>
        <v>5166310069643.9443</v>
      </c>
      <c r="E826" t="e">
        <f t="shared" si="72"/>
        <v>#NUM!</v>
      </c>
      <c r="F826" t="e">
        <f t="shared" si="73"/>
        <v>#NUM!</v>
      </c>
      <c r="G826" t="e">
        <f t="shared" si="75"/>
        <v>#NUM!</v>
      </c>
      <c r="H826" t="e">
        <f t="shared" si="76"/>
        <v>#NUM!</v>
      </c>
      <c r="I826" t="e">
        <f>SUM($G$534:H826)</f>
        <v>#NUM!</v>
      </c>
      <c r="J826" t="e">
        <f t="shared" si="78"/>
        <v>#NUM!</v>
      </c>
      <c r="K826" t="e">
        <f t="shared" si="79"/>
        <v>#NUM!</v>
      </c>
    </row>
    <row r="827" spans="1:11">
      <c r="A827">
        <f t="shared" si="70"/>
        <v>44.131896800427853</v>
      </c>
      <c r="B827" t="e">
        <f t="shared" si="77"/>
        <v>#NUM!</v>
      </c>
      <c r="C827">
        <f t="shared" si="71"/>
        <v>0.15072574825053525</v>
      </c>
      <c r="D827">
        <f t="shared" si="74"/>
        <v>-6.634566499798078</v>
      </c>
      <c r="E827" t="e">
        <f t="shared" si="72"/>
        <v>#NUM!</v>
      </c>
      <c r="F827" t="e">
        <f t="shared" si="73"/>
        <v>#NUM!</v>
      </c>
      <c r="G827" t="e">
        <f t="shared" si="75"/>
        <v>#NUM!</v>
      </c>
      <c r="H827" t="e">
        <f t="shared" si="76"/>
        <v>#NUM!</v>
      </c>
      <c r="I827" t="e">
        <f>SUM($G$534:H827)</f>
        <v>#NUM!</v>
      </c>
      <c r="J827" t="e">
        <f t="shared" si="78"/>
        <v>#NUM!</v>
      </c>
      <c r="K827" t="e">
        <f t="shared" si="79"/>
        <v>#NUM!</v>
      </c>
    </row>
    <row r="828" spans="1:11">
      <c r="A828">
        <f t="shared" si="70"/>
        <v>44.281496450598794</v>
      </c>
      <c r="B828" t="e">
        <f t="shared" si="77"/>
        <v>#NUM!</v>
      </c>
      <c r="C828">
        <f t="shared" si="71"/>
        <v>0.30845914892712634</v>
      </c>
      <c r="D828">
        <f t="shared" si="74"/>
        <v>-3.2419203757715436</v>
      </c>
      <c r="E828" t="e">
        <f t="shared" si="72"/>
        <v>#NUM!</v>
      </c>
      <c r="F828" t="e">
        <f t="shared" si="73"/>
        <v>#NUM!</v>
      </c>
      <c r="G828" t="e">
        <f t="shared" si="75"/>
        <v>#NUM!</v>
      </c>
      <c r="H828" t="e">
        <f t="shared" si="76"/>
        <v>#NUM!</v>
      </c>
      <c r="I828" t="e">
        <f>SUM($G$534:H828)</f>
        <v>#NUM!</v>
      </c>
      <c r="J828" t="e">
        <f t="shared" si="78"/>
        <v>#NUM!</v>
      </c>
      <c r="K828" t="e">
        <f t="shared" si="79"/>
        <v>#NUM!</v>
      </c>
    </row>
    <row r="829" spans="1:11">
      <c r="A829">
        <f t="shared" si="70"/>
        <v>44.431096100769736</v>
      </c>
      <c r="B829" t="e">
        <f t="shared" si="77"/>
        <v>#NUM!</v>
      </c>
      <c r="C829">
        <f t="shared" si="71"/>
        <v>0.4815746188072858</v>
      </c>
      <c r="D829">
        <f t="shared" si="74"/>
        <v>-2.0765213965733835</v>
      </c>
      <c r="E829" t="e">
        <f t="shared" si="72"/>
        <v>#NUM!</v>
      </c>
      <c r="F829" t="e">
        <f t="shared" si="73"/>
        <v>#NUM!</v>
      </c>
      <c r="G829" t="e">
        <f t="shared" si="75"/>
        <v>#NUM!</v>
      </c>
      <c r="H829" t="e">
        <f t="shared" si="76"/>
        <v>#NUM!</v>
      </c>
      <c r="I829" t="e">
        <f>SUM($G$534:H829)</f>
        <v>#NUM!</v>
      </c>
      <c r="J829" t="e">
        <f t="shared" si="78"/>
        <v>#NUM!</v>
      </c>
      <c r="K829" t="e">
        <f t="shared" si="79"/>
        <v>#NUM!</v>
      </c>
    </row>
    <row r="830" spans="1:11">
      <c r="A830">
        <f t="shared" si="70"/>
        <v>44.580695750940677</v>
      </c>
      <c r="B830" t="e">
        <f t="shared" si="77"/>
        <v>#NUM!</v>
      </c>
      <c r="C830">
        <f t="shared" si="71"/>
        <v>0.68178845580047831</v>
      </c>
      <c r="D830">
        <f t="shared" si="74"/>
        <v>-1.4667306134215985</v>
      </c>
      <c r="E830" t="e">
        <f t="shared" si="72"/>
        <v>#NUM!</v>
      </c>
      <c r="F830" t="e">
        <f t="shared" si="73"/>
        <v>#NUM!</v>
      </c>
      <c r="G830" t="e">
        <f t="shared" si="75"/>
        <v>#NUM!</v>
      </c>
      <c r="H830" t="e">
        <f t="shared" si="76"/>
        <v>#NUM!</v>
      </c>
      <c r="I830" t="e">
        <f>SUM($G$534:H830)</f>
        <v>#NUM!</v>
      </c>
      <c r="J830" t="e">
        <f t="shared" si="78"/>
        <v>#NUM!</v>
      </c>
      <c r="K830" t="e">
        <f t="shared" si="79"/>
        <v>#NUM!</v>
      </c>
    </row>
    <row r="831" spans="1:11">
      <c r="A831">
        <f t="shared" si="70"/>
        <v>44.730295401111619</v>
      </c>
      <c r="B831" t="e">
        <f t="shared" si="77"/>
        <v>#NUM!</v>
      </c>
      <c r="C831">
        <f t="shared" si="71"/>
        <v>0.92786440347368127</v>
      </c>
      <c r="D831">
        <f t="shared" si="74"/>
        <v>-1.0777436835126577</v>
      </c>
      <c r="E831" t="e">
        <f t="shared" si="72"/>
        <v>#NUM!</v>
      </c>
      <c r="F831" t="e">
        <f t="shared" si="73"/>
        <v>#NUM!</v>
      </c>
      <c r="G831" t="e">
        <f t="shared" si="75"/>
        <v>#NUM!</v>
      </c>
      <c r="H831" t="e">
        <f t="shared" si="76"/>
        <v>#NUM!</v>
      </c>
      <c r="I831" t="e">
        <f>SUM($G$534:H831)</f>
        <v>#NUM!</v>
      </c>
      <c r="J831" t="e">
        <f t="shared" si="78"/>
        <v>#NUM!</v>
      </c>
      <c r="K831" t="e">
        <f t="shared" si="79"/>
        <v>#NUM!</v>
      </c>
    </row>
    <row r="832" spans="1:11">
      <c r="A832">
        <f t="shared" si="70"/>
        <v>44.87989505128256</v>
      </c>
      <c r="B832" t="e">
        <f t="shared" si="77"/>
        <v>#NUM!</v>
      </c>
      <c r="C832">
        <f t="shared" si="71"/>
        <v>1.2539603376621875</v>
      </c>
      <c r="D832">
        <f t="shared" si="74"/>
        <v>-0.79747338888273234</v>
      </c>
      <c r="E832" t="e">
        <f t="shared" si="72"/>
        <v>#NUM!</v>
      </c>
      <c r="F832" t="e">
        <f t="shared" si="73"/>
        <v>#NUM!</v>
      </c>
      <c r="G832" t="e">
        <f t="shared" si="75"/>
        <v>#NUM!</v>
      </c>
      <c r="H832" t="e">
        <f t="shared" si="76"/>
        <v>#NUM!</v>
      </c>
      <c r="I832" t="e">
        <f>SUM($G$534:H832)</f>
        <v>#NUM!</v>
      </c>
      <c r="J832" t="e">
        <f t="shared" si="78"/>
        <v>#NUM!</v>
      </c>
      <c r="K832" t="e">
        <f t="shared" si="79"/>
        <v>#NUM!</v>
      </c>
    </row>
    <row r="833" spans="1:11">
      <c r="A833">
        <f t="shared" si="70"/>
        <v>45.029494701453501</v>
      </c>
      <c r="B833" t="e">
        <f t="shared" si="77"/>
        <v>#NUM!</v>
      </c>
      <c r="C833">
        <f t="shared" si="71"/>
        <v>1.7320508075680696</v>
      </c>
      <c r="D833">
        <f t="shared" si="74"/>
        <v>-0.57735026918989496</v>
      </c>
      <c r="E833" t="e">
        <f t="shared" si="72"/>
        <v>#NUM!</v>
      </c>
      <c r="F833" t="e">
        <f t="shared" si="73"/>
        <v>#NUM!</v>
      </c>
      <c r="G833" t="e">
        <f t="shared" si="75"/>
        <v>#NUM!</v>
      </c>
      <c r="H833" t="e">
        <f t="shared" si="76"/>
        <v>#NUM!</v>
      </c>
      <c r="I833" t="e">
        <f>SUM($G$534:H833)</f>
        <v>#NUM!</v>
      </c>
      <c r="J833" t="e">
        <f t="shared" si="78"/>
        <v>#NUM!</v>
      </c>
      <c r="K833" t="e">
        <f t="shared" si="79"/>
        <v>#NUM!</v>
      </c>
    </row>
    <row r="834" spans="1:11">
      <c r="A834">
        <f t="shared" si="70"/>
        <v>45.179094351624443</v>
      </c>
      <c r="B834" t="e">
        <f t="shared" si="77"/>
        <v>#NUM!</v>
      </c>
      <c r="C834">
        <f t="shared" si="71"/>
        <v>2.547958445833034</v>
      </c>
      <c r="D834">
        <f t="shared" si="74"/>
        <v>-0.39247107881033683</v>
      </c>
      <c r="E834" t="e">
        <f t="shared" si="72"/>
        <v>#NUM!</v>
      </c>
      <c r="F834" t="e">
        <f t="shared" si="73"/>
        <v>#NUM!</v>
      </c>
      <c r="G834" t="e">
        <f t="shared" si="75"/>
        <v>#NUM!</v>
      </c>
      <c r="H834" t="e">
        <f t="shared" si="76"/>
        <v>#NUM!</v>
      </c>
      <c r="I834" t="e">
        <f>SUM($G$534:H834)</f>
        <v>#NUM!</v>
      </c>
      <c r="J834" t="e">
        <f t="shared" si="78"/>
        <v>#NUM!</v>
      </c>
      <c r="K834" t="e">
        <f t="shared" si="79"/>
        <v>#NUM!</v>
      </c>
    </row>
    <row r="835" spans="1:11">
      <c r="A835">
        <f t="shared" si="70"/>
        <v>45.328694001795384</v>
      </c>
      <c r="B835" t="e">
        <f t="shared" si="77"/>
        <v>#NUM!</v>
      </c>
      <c r="C835">
        <f t="shared" si="71"/>
        <v>4.3812862675306974</v>
      </c>
      <c r="D835">
        <f t="shared" si="74"/>
        <v>-0.22824347439036485</v>
      </c>
      <c r="E835" t="e">
        <f t="shared" si="72"/>
        <v>#NUM!</v>
      </c>
      <c r="F835" t="e">
        <f t="shared" si="73"/>
        <v>#NUM!</v>
      </c>
      <c r="G835" t="e">
        <f t="shared" si="75"/>
        <v>#NUM!</v>
      </c>
      <c r="H835" t="e">
        <f t="shared" si="76"/>
        <v>#NUM!</v>
      </c>
      <c r="I835" t="e">
        <f>SUM($G$534:H835)</f>
        <v>#NUM!</v>
      </c>
      <c r="J835" t="e">
        <f t="shared" si="78"/>
        <v>#NUM!</v>
      </c>
      <c r="K835" t="e">
        <f t="shared" si="79"/>
        <v>#NUM!</v>
      </c>
    </row>
    <row r="836" spans="1:11">
      <c r="A836">
        <f t="shared" si="70"/>
        <v>45.478293651966325</v>
      </c>
      <c r="B836" t="e">
        <f t="shared" si="77"/>
        <v>#NUM!</v>
      </c>
      <c r="C836">
        <f t="shared" si="71"/>
        <v>13.344072639560919</v>
      </c>
      <c r="D836">
        <f t="shared" si="74"/>
        <v>-7.4939640019293582E-2</v>
      </c>
      <c r="E836" t="e">
        <f t="shared" si="72"/>
        <v>#NUM!</v>
      </c>
      <c r="F836" t="e">
        <f t="shared" si="73"/>
        <v>#NUM!</v>
      </c>
      <c r="G836" t="e">
        <f t="shared" si="75"/>
        <v>#NUM!</v>
      </c>
      <c r="H836" t="e">
        <f t="shared" si="76"/>
        <v>#NUM!</v>
      </c>
      <c r="I836" t="e">
        <f>SUM($G$534:H836)</f>
        <v>#NUM!</v>
      </c>
      <c r="J836" t="e">
        <f t="shared" si="78"/>
        <v>#NUM!</v>
      </c>
      <c r="K836" t="e">
        <f t="shared" si="79"/>
        <v>#NUM!</v>
      </c>
    </row>
    <row r="837" spans="1:11">
      <c r="A837">
        <f t="shared" si="70"/>
        <v>45.627893302137267</v>
      </c>
      <c r="B837" t="e">
        <f t="shared" si="77"/>
        <v>#NUM!</v>
      </c>
      <c r="C837">
        <f t="shared" si="71"/>
        <v>-13.344072639634714</v>
      </c>
      <c r="D837">
        <f t="shared" si="74"/>
        <v>7.493964001887915E-2</v>
      </c>
      <c r="E837" t="e">
        <f t="shared" si="72"/>
        <v>#NUM!</v>
      </c>
      <c r="F837" t="e">
        <f t="shared" si="73"/>
        <v>#NUM!</v>
      </c>
      <c r="G837" t="e">
        <f t="shared" si="75"/>
        <v>#NUM!</v>
      </c>
      <c r="H837" t="e">
        <f t="shared" si="76"/>
        <v>#NUM!</v>
      </c>
      <c r="I837" t="e">
        <f>SUM($G$534:H837)</f>
        <v>#NUM!</v>
      </c>
      <c r="J837" t="e">
        <f t="shared" si="78"/>
        <v>#NUM!</v>
      </c>
      <c r="K837" t="e">
        <f t="shared" si="79"/>
        <v>#NUM!</v>
      </c>
    </row>
    <row r="838" spans="1:11">
      <c r="A838">
        <f t="shared" si="70"/>
        <v>45.777492952308208</v>
      </c>
      <c r="B838" t="e">
        <f t="shared" si="77"/>
        <v>#NUM!</v>
      </c>
      <c r="C838">
        <f t="shared" si="71"/>
        <v>-4.3812862675390205</v>
      </c>
      <c r="D838">
        <f t="shared" si="74"/>
        <v>0.22824347438993128</v>
      </c>
      <c r="E838" t="e">
        <f t="shared" si="72"/>
        <v>#NUM!</v>
      </c>
      <c r="F838" t="e">
        <f t="shared" si="73"/>
        <v>#NUM!</v>
      </c>
      <c r="G838" t="e">
        <f t="shared" si="75"/>
        <v>#NUM!</v>
      </c>
      <c r="H838" t="e">
        <f t="shared" si="76"/>
        <v>#NUM!</v>
      </c>
      <c r="I838" t="e">
        <f>SUM($G$534:H838)</f>
        <v>#NUM!</v>
      </c>
      <c r="J838" t="e">
        <f t="shared" si="78"/>
        <v>#NUM!</v>
      </c>
      <c r="K838" t="e">
        <f t="shared" si="79"/>
        <v>#NUM!</v>
      </c>
    </row>
    <row r="839" spans="1:11">
      <c r="A839">
        <f t="shared" si="70"/>
        <v>45.927092602479149</v>
      </c>
      <c r="B839" t="e">
        <f t="shared" si="77"/>
        <v>#NUM!</v>
      </c>
      <c r="C839">
        <f t="shared" si="71"/>
        <v>-2.5479584458361213</v>
      </c>
      <c r="D839">
        <f t="shared" si="74"/>
        <v>0.39247107880986126</v>
      </c>
      <c r="E839" t="e">
        <f t="shared" si="72"/>
        <v>#NUM!</v>
      </c>
      <c r="F839" t="e">
        <f t="shared" si="73"/>
        <v>#NUM!</v>
      </c>
      <c r="G839" t="e">
        <f t="shared" si="75"/>
        <v>#NUM!</v>
      </c>
      <c r="H839" t="e">
        <f t="shared" si="76"/>
        <v>#NUM!</v>
      </c>
      <c r="I839" t="e">
        <f>SUM($G$534:H839)</f>
        <v>#NUM!</v>
      </c>
      <c r="J839" t="e">
        <f t="shared" si="78"/>
        <v>#NUM!</v>
      </c>
      <c r="K839" t="e">
        <f t="shared" si="79"/>
        <v>#NUM!</v>
      </c>
    </row>
    <row r="840" spans="1:11">
      <c r="A840">
        <f t="shared" si="70"/>
        <v>46.076692252650091</v>
      </c>
      <c r="B840" t="e">
        <f t="shared" si="77"/>
        <v>#NUM!</v>
      </c>
      <c r="C840">
        <f t="shared" si="71"/>
        <v>-1.7320508075697181</v>
      </c>
      <c r="D840">
        <f t="shared" si="74"/>
        <v>0.57735026918934551</v>
      </c>
      <c r="E840" t="e">
        <f t="shared" si="72"/>
        <v>#NUM!</v>
      </c>
      <c r="F840" t="e">
        <f t="shared" si="73"/>
        <v>#NUM!</v>
      </c>
      <c r="G840" t="e">
        <f t="shared" si="75"/>
        <v>#NUM!</v>
      </c>
      <c r="H840" t="e">
        <f t="shared" si="76"/>
        <v>#NUM!</v>
      </c>
      <c r="I840" t="e">
        <f>SUM($G$534:H840)</f>
        <v>#NUM!</v>
      </c>
      <c r="J840" t="e">
        <f t="shared" si="78"/>
        <v>#NUM!</v>
      </c>
      <c r="K840" t="e">
        <f t="shared" si="79"/>
        <v>#NUM!</v>
      </c>
    </row>
    <row r="841" spans="1:11">
      <c r="A841">
        <f t="shared" si="70"/>
        <v>46.226291902821032</v>
      </c>
      <c r="B841" t="e">
        <f t="shared" si="77"/>
        <v>#NUM!</v>
      </c>
      <c r="C841">
        <f t="shared" si="71"/>
        <v>-1.2539603376632478</v>
      </c>
      <c r="D841">
        <f t="shared" si="74"/>
        <v>0.79747338888205799</v>
      </c>
      <c r="E841" t="e">
        <f t="shared" si="72"/>
        <v>#NUM!</v>
      </c>
      <c r="F841" t="e">
        <f t="shared" si="73"/>
        <v>#NUM!</v>
      </c>
      <c r="G841" t="e">
        <f t="shared" si="75"/>
        <v>#NUM!</v>
      </c>
      <c r="H841" t="e">
        <f t="shared" si="76"/>
        <v>#NUM!</v>
      </c>
      <c r="I841" t="e">
        <f>SUM($G$534:H841)</f>
        <v>#NUM!</v>
      </c>
      <c r="J841" t="e">
        <f t="shared" si="78"/>
        <v>#NUM!</v>
      </c>
      <c r="K841" t="e">
        <f t="shared" si="79"/>
        <v>#NUM!</v>
      </c>
    </row>
    <row r="842" spans="1:11">
      <c r="A842">
        <f t="shared" ref="A842:A905" si="80">A841+$B$531</f>
        <v>46.375891552991973</v>
      </c>
      <c r="B842" t="e">
        <f t="shared" si="77"/>
        <v>#NUM!</v>
      </c>
      <c r="C842">
        <f t="shared" ref="C842:C905" si="81">TAN(A842)</f>
        <v>-0.9278644034744481</v>
      </c>
      <c r="D842">
        <f t="shared" si="74"/>
        <v>1.0777436835117669</v>
      </c>
      <c r="E842" t="e">
        <f t="shared" ref="E842:E905" si="82">C842-B842</f>
        <v>#NUM!</v>
      </c>
      <c r="F842" t="e">
        <f t="shared" ref="F842:F905" si="83">D842-B842</f>
        <v>#NUM!</v>
      </c>
      <c r="G842" t="e">
        <f t="shared" si="75"/>
        <v>#NUM!</v>
      </c>
      <c r="H842" t="e">
        <f t="shared" si="76"/>
        <v>#NUM!</v>
      </c>
      <c r="I842" t="e">
        <f>SUM($G$534:H842)</f>
        <v>#NUM!</v>
      </c>
      <c r="J842" t="e">
        <f t="shared" si="78"/>
        <v>#NUM!</v>
      </c>
      <c r="K842" t="e">
        <f t="shared" si="79"/>
        <v>#NUM!</v>
      </c>
    </row>
    <row r="843" spans="1:11">
      <c r="A843">
        <f t="shared" si="80"/>
        <v>46.525491203162915</v>
      </c>
      <c r="B843" t="e">
        <f t="shared" si="77"/>
        <v>#NUM!</v>
      </c>
      <c r="C843">
        <f t="shared" si="81"/>
        <v>-0.68178845580108194</v>
      </c>
      <c r="D843">
        <f t="shared" si="74"/>
        <v>1.4667306134203</v>
      </c>
      <c r="E843" t="e">
        <f t="shared" si="82"/>
        <v>#NUM!</v>
      </c>
      <c r="F843" t="e">
        <f t="shared" si="83"/>
        <v>#NUM!</v>
      </c>
      <c r="G843" t="e">
        <f t="shared" si="75"/>
        <v>#NUM!</v>
      </c>
      <c r="H843" t="e">
        <f t="shared" si="76"/>
        <v>#NUM!</v>
      </c>
      <c r="I843" t="e">
        <f>SUM($G$534:H843)</f>
        <v>#NUM!</v>
      </c>
      <c r="J843" t="e">
        <f t="shared" si="78"/>
        <v>#NUM!</v>
      </c>
      <c r="K843" t="e">
        <f t="shared" si="79"/>
        <v>#NUM!</v>
      </c>
    </row>
    <row r="844" spans="1:11">
      <c r="A844">
        <f t="shared" si="80"/>
        <v>46.675090853333856</v>
      </c>
      <c r="B844" t="e">
        <f t="shared" si="77"/>
        <v>#NUM!</v>
      </c>
      <c r="C844">
        <f t="shared" si="81"/>
        <v>-0.48157461880779351</v>
      </c>
      <c r="D844">
        <f t="shared" si="74"/>
        <v>2.0765213965711946</v>
      </c>
      <c r="E844" t="e">
        <f t="shared" si="82"/>
        <v>#NUM!</v>
      </c>
      <c r="F844" t="e">
        <f t="shared" si="83"/>
        <v>#NUM!</v>
      </c>
      <c r="G844" t="e">
        <f t="shared" si="75"/>
        <v>#NUM!</v>
      </c>
      <c r="H844" t="e">
        <f t="shared" si="76"/>
        <v>#NUM!</v>
      </c>
      <c r="I844" t="e">
        <f>SUM($G$534:H844)</f>
        <v>#NUM!</v>
      </c>
      <c r="J844" t="e">
        <f t="shared" si="78"/>
        <v>#NUM!</v>
      </c>
      <c r="K844" t="e">
        <f t="shared" si="79"/>
        <v>#NUM!</v>
      </c>
    </row>
    <row r="845" spans="1:11">
      <c r="A845">
        <f t="shared" si="80"/>
        <v>46.824690503504797</v>
      </c>
      <c r="B845" t="e">
        <f t="shared" si="77"/>
        <v>#NUM!</v>
      </c>
      <c r="C845">
        <f t="shared" si="81"/>
        <v>-0.3084591489275777</v>
      </c>
      <c r="D845">
        <f t="shared" si="74"/>
        <v>3.2419203757667998</v>
      </c>
      <c r="E845" t="e">
        <f t="shared" si="82"/>
        <v>#NUM!</v>
      </c>
      <c r="F845" t="e">
        <f t="shared" si="83"/>
        <v>#NUM!</v>
      </c>
      <c r="G845" t="e">
        <f t="shared" si="75"/>
        <v>#NUM!</v>
      </c>
      <c r="H845" t="e">
        <f t="shared" si="76"/>
        <v>#NUM!</v>
      </c>
      <c r="I845" t="e">
        <f>SUM($G$534:H845)</f>
        <v>#NUM!</v>
      </c>
      <c r="J845" t="e">
        <f t="shared" si="78"/>
        <v>#NUM!</v>
      </c>
      <c r="K845" t="e">
        <f t="shared" si="79"/>
        <v>#NUM!</v>
      </c>
    </row>
    <row r="846" spans="1:11">
      <c r="A846">
        <f t="shared" si="80"/>
        <v>46.974290153675739</v>
      </c>
      <c r="B846" t="e">
        <f t="shared" si="77"/>
        <v>#NUM!</v>
      </c>
      <c r="C846">
        <f t="shared" si="81"/>
        <v>-0.15072574825095672</v>
      </c>
      <c r="D846">
        <f t="shared" si="74"/>
        <v>6.6345664997795266</v>
      </c>
      <c r="E846" t="e">
        <f t="shared" si="82"/>
        <v>#NUM!</v>
      </c>
      <c r="F846" t="e">
        <f t="shared" si="83"/>
        <v>#NUM!</v>
      </c>
      <c r="G846" t="e">
        <f t="shared" si="75"/>
        <v>#NUM!</v>
      </c>
      <c r="H846" t="e">
        <f t="shared" si="76"/>
        <v>#NUM!</v>
      </c>
      <c r="I846" t="e">
        <f>SUM($G$534:H846)</f>
        <v>#NUM!</v>
      </c>
      <c r="J846" t="e">
        <f t="shared" si="78"/>
        <v>#NUM!</v>
      </c>
      <c r="K846" t="e">
        <f t="shared" si="79"/>
        <v>#NUM!</v>
      </c>
    </row>
    <row r="847" spans="1:11">
      <c r="A847">
        <f t="shared" si="80"/>
        <v>47.12388980384668</v>
      </c>
      <c r="B847" t="e">
        <f t="shared" si="77"/>
        <v>#NUM!</v>
      </c>
      <c r="C847">
        <f t="shared" si="81"/>
        <v>-2.1855325708919349E-13</v>
      </c>
      <c r="D847">
        <f t="shared" si="74"/>
        <v>4575543797967.2451</v>
      </c>
      <c r="E847" t="e">
        <f t="shared" si="82"/>
        <v>#NUM!</v>
      </c>
      <c r="F847" t="e">
        <f t="shared" si="83"/>
        <v>#NUM!</v>
      </c>
      <c r="G847" t="e">
        <f t="shared" si="75"/>
        <v>#NUM!</v>
      </c>
      <c r="H847" t="e">
        <f t="shared" si="76"/>
        <v>#NUM!</v>
      </c>
      <c r="I847" t="e">
        <f>SUM($G$534:H847)</f>
        <v>#NUM!</v>
      </c>
      <c r="J847" t="e">
        <f t="shared" si="78"/>
        <v>#NUM!</v>
      </c>
      <c r="K847" t="e">
        <f t="shared" si="79"/>
        <v>#NUM!</v>
      </c>
    </row>
    <row r="848" spans="1:11">
      <c r="A848">
        <f t="shared" si="80"/>
        <v>47.273489454017621</v>
      </c>
      <c r="B848" t="e">
        <f t="shared" si="77"/>
        <v>#NUM!</v>
      </c>
      <c r="C848">
        <f t="shared" si="81"/>
        <v>0.15072574825050969</v>
      </c>
      <c r="D848">
        <f t="shared" si="74"/>
        <v>-6.6345664997992033</v>
      </c>
      <c r="E848" t="e">
        <f t="shared" si="82"/>
        <v>#NUM!</v>
      </c>
      <c r="F848" t="e">
        <f t="shared" si="83"/>
        <v>#NUM!</v>
      </c>
      <c r="G848" t="e">
        <f t="shared" si="75"/>
        <v>#NUM!</v>
      </c>
      <c r="H848" t="e">
        <f t="shared" si="76"/>
        <v>#NUM!</v>
      </c>
      <c r="I848" t="e">
        <f>SUM($G$534:H848)</f>
        <v>#NUM!</v>
      </c>
      <c r="J848" t="e">
        <f t="shared" si="78"/>
        <v>#NUM!</v>
      </c>
      <c r="K848" t="e">
        <f t="shared" si="79"/>
        <v>#NUM!</v>
      </c>
    </row>
    <row r="849" spans="1:11">
      <c r="A849">
        <f t="shared" si="80"/>
        <v>47.423089104188563</v>
      </c>
      <c r="B849" t="e">
        <f t="shared" si="77"/>
        <v>#NUM!</v>
      </c>
      <c r="C849">
        <f t="shared" si="81"/>
        <v>0.30845914892709897</v>
      </c>
      <c r="D849">
        <f t="shared" si="74"/>
        <v>-3.2419203757718313</v>
      </c>
      <c r="E849" t="e">
        <f t="shared" si="82"/>
        <v>#NUM!</v>
      </c>
      <c r="F849" t="e">
        <f t="shared" si="83"/>
        <v>#NUM!</v>
      </c>
      <c r="G849" t="e">
        <f t="shared" si="75"/>
        <v>#NUM!</v>
      </c>
      <c r="H849" t="e">
        <f t="shared" si="76"/>
        <v>#NUM!</v>
      </c>
      <c r="I849" t="e">
        <f>SUM($G$534:H849)</f>
        <v>#NUM!</v>
      </c>
      <c r="J849" t="e">
        <f t="shared" si="78"/>
        <v>#NUM!</v>
      </c>
      <c r="K849" t="e">
        <f t="shared" si="79"/>
        <v>#NUM!</v>
      </c>
    </row>
    <row r="850" spans="1:11">
      <c r="A850">
        <f t="shared" si="80"/>
        <v>47.572688754359504</v>
      </c>
      <c r="B850" t="e">
        <f t="shared" si="77"/>
        <v>#NUM!</v>
      </c>
      <c r="C850">
        <f t="shared" si="81"/>
        <v>0.48157461880725499</v>
      </c>
      <c r="D850">
        <f t="shared" si="74"/>
        <v>-2.0765213965735163</v>
      </c>
      <c r="E850" t="e">
        <f t="shared" si="82"/>
        <v>#NUM!</v>
      </c>
      <c r="F850" t="e">
        <f t="shared" si="83"/>
        <v>#NUM!</v>
      </c>
      <c r="G850" t="e">
        <f t="shared" si="75"/>
        <v>#NUM!</v>
      </c>
      <c r="H850" t="e">
        <f t="shared" si="76"/>
        <v>#NUM!</v>
      </c>
      <c r="I850" t="e">
        <f>SUM($G$534:H850)</f>
        <v>#NUM!</v>
      </c>
      <c r="J850" t="e">
        <f t="shared" si="78"/>
        <v>#NUM!</v>
      </c>
      <c r="K850" t="e">
        <f t="shared" si="79"/>
        <v>#NUM!</v>
      </c>
    </row>
    <row r="851" spans="1:11">
      <c r="A851">
        <f t="shared" si="80"/>
        <v>47.722288404530445</v>
      </c>
      <c r="B851" t="e">
        <f t="shared" si="77"/>
        <v>#NUM!</v>
      </c>
      <c r="C851">
        <f t="shared" si="81"/>
        <v>0.68178845580044167</v>
      </c>
      <c r="D851">
        <f t="shared" si="74"/>
        <v>-1.4667306134216773</v>
      </c>
      <c r="E851" t="e">
        <f t="shared" si="82"/>
        <v>#NUM!</v>
      </c>
      <c r="F851" t="e">
        <f t="shared" si="83"/>
        <v>#NUM!</v>
      </c>
      <c r="G851" t="e">
        <f t="shared" si="75"/>
        <v>#NUM!</v>
      </c>
      <c r="H851" t="e">
        <f t="shared" si="76"/>
        <v>#NUM!</v>
      </c>
      <c r="I851" t="e">
        <f>SUM($G$534:H851)</f>
        <v>#NUM!</v>
      </c>
      <c r="J851" t="e">
        <f t="shared" si="78"/>
        <v>#NUM!</v>
      </c>
      <c r="K851" t="e">
        <f t="shared" si="79"/>
        <v>#NUM!</v>
      </c>
    </row>
    <row r="852" spans="1:11">
      <c r="A852">
        <f t="shared" si="80"/>
        <v>47.871888054701387</v>
      </c>
      <c r="B852" t="e">
        <f t="shared" si="77"/>
        <v>#NUM!</v>
      </c>
      <c r="C852">
        <f t="shared" si="81"/>
        <v>0.92786440347363475</v>
      </c>
      <c r="D852">
        <f t="shared" si="74"/>
        <v>-1.0777436835127117</v>
      </c>
      <c r="E852" t="e">
        <f t="shared" si="82"/>
        <v>#NUM!</v>
      </c>
      <c r="F852" t="e">
        <f t="shared" si="83"/>
        <v>#NUM!</v>
      </c>
      <c r="G852" t="e">
        <f t="shared" si="75"/>
        <v>#NUM!</v>
      </c>
      <c r="H852" t="e">
        <f t="shared" si="76"/>
        <v>#NUM!</v>
      </c>
      <c r="I852" t="e">
        <f>SUM($G$534:H852)</f>
        <v>#NUM!</v>
      </c>
      <c r="J852" t="e">
        <f t="shared" si="78"/>
        <v>#NUM!</v>
      </c>
      <c r="K852" t="e">
        <f t="shared" si="79"/>
        <v>#NUM!</v>
      </c>
    </row>
    <row r="853" spans="1:11">
      <c r="A853">
        <f t="shared" si="80"/>
        <v>48.021487704872328</v>
      </c>
      <c r="B853" t="e">
        <f t="shared" si="77"/>
        <v>#NUM!</v>
      </c>
      <c r="C853">
        <f t="shared" si="81"/>
        <v>1.2539603376621233</v>
      </c>
      <c r="D853">
        <f t="shared" si="74"/>
        <v>-0.79747338888277319</v>
      </c>
      <c r="E853" t="e">
        <f t="shared" si="82"/>
        <v>#NUM!</v>
      </c>
      <c r="F853" t="e">
        <f t="shared" si="83"/>
        <v>#NUM!</v>
      </c>
      <c r="G853" t="e">
        <f t="shared" si="75"/>
        <v>#NUM!</v>
      </c>
      <c r="H853" t="e">
        <f t="shared" si="76"/>
        <v>#NUM!</v>
      </c>
      <c r="I853" t="e">
        <f>SUM($G$534:H853)</f>
        <v>#NUM!</v>
      </c>
      <c r="J853" t="e">
        <f t="shared" si="78"/>
        <v>#NUM!</v>
      </c>
      <c r="K853" t="e">
        <f t="shared" si="79"/>
        <v>#NUM!</v>
      </c>
    </row>
    <row r="854" spans="1:11">
      <c r="A854">
        <f t="shared" si="80"/>
        <v>48.171087355043269</v>
      </c>
      <c r="B854" t="e">
        <f t="shared" si="77"/>
        <v>#NUM!</v>
      </c>
      <c r="C854">
        <f t="shared" si="81"/>
        <v>1.7320508075679697</v>
      </c>
      <c r="D854">
        <f t="shared" ref="D854:D917" si="84">-1/TAN(A854)</f>
        <v>-0.57735026918992827</v>
      </c>
      <c r="E854" t="e">
        <f t="shared" si="82"/>
        <v>#NUM!</v>
      </c>
      <c r="F854" t="e">
        <f t="shared" si="83"/>
        <v>#NUM!</v>
      </c>
      <c r="G854" t="e">
        <f t="shared" ref="G854:G917" si="85">IF(E854*E853&gt;0,"",IF(C854&gt;C853,1,""))</f>
        <v>#NUM!</v>
      </c>
      <c r="H854" t="e">
        <f t="shared" ref="H854:H917" si="86">IF(F854*F853&gt;0,"",IF(D854&gt;D853,1,""))</f>
        <v>#NUM!</v>
      </c>
      <c r="I854" t="e">
        <f>SUM($G$534:H854)</f>
        <v>#NUM!</v>
      </c>
      <c r="J854" t="e">
        <f t="shared" si="78"/>
        <v>#NUM!</v>
      </c>
      <c r="K854" t="e">
        <f t="shared" si="79"/>
        <v>#NUM!</v>
      </c>
    </row>
    <row r="855" spans="1:11">
      <c r="A855">
        <f t="shared" si="80"/>
        <v>48.320687005214211</v>
      </c>
      <c r="B855" t="e">
        <f t="shared" ref="B855:B918" si="87">(($B$530-A855^2)^0.5/A855)</f>
        <v>#NUM!</v>
      </c>
      <c r="C855">
        <f t="shared" si="81"/>
        <v>2.5479584458328466</v>
      </c>
      <c r="D855">
        <f t="shared" si="84"/>
        <v>-0.39247107881036569</v>
      </c>
      <c r="E855" t="e">
        <f t="shared" si="82"/>
        <v>#NUM!</v>
      </c>
      <c r="F855" t="e">
        <f t="shared" si="83"/>
        <v>#NUM!</v>
      </c>
      <c r="G855" t="e">
        <f t="shared" si="85"/>
        <v>#NUM!</v>
      </c>
      <c r="H855" t="e">
        <f t="shared" si="86"/>
        <v>#NUM!</v>
      </c>
      <c r="I855" t="e">
        <f>SUM($G$534:H855)</f>
        <v>#NUM!</v>
      </c>
      <c r="J855" t="e">
        <f t="shared" ref="J855:J918" si="88">A855-$B$531*E855/(C856-C855)</f>
        <v>#NUM!</v>
      </c>
      <c r="K855" t="e">
        <f t="shared" ref="K855:K918" si="89">A855-$B$531*F855/(D856-D855)</f>
        <v>#NUM!</v>
      </c>
    </row>
    <row r="856" spans="1:11">
      <c r="A856">
        <f t="shared" si="80"/>
        <v>48.470286655385152</v>
      </c>
      <c r="B856" t="e">
        <f t="shared" si="87"/>
        <v>#NUM!</v>
      </c>
      <c r="C856">
        <f t="shared" si="81"/>
        <v>4.3812862675301929</v>
      </c>
      <c r="D856">
        <f t="shared" si="84"/>
        <v>-0.22824347439039114</v>
      </c>
      <c r="E856" t="e">
        <f t="shared" si="82"/>
        <v>#NUM!</v>
      </c>
      <c r="F856" t="e">
        <f t="shared" si="83"/>
        <v>#NUM!</v>
      </c>
      <c r="G856" t="e">
        <f t="shared" si="85"/>
        <v>#NUM!</v>
      </c>
      <c r="H856" t="e">
        <f t="shared" si="86"/>
        <v>#NUM!</v>
      </c>
      <c r="I856" t="e">
        <f>SUM($G$534:H856)</f>
        <v>#NUM!</v>
      </c>
      <c r="J856" t="e">
        <f t="shared" si="88"/>
        <v>#NUM!</v>
      </c>
      <c r="K856" t="e">
        <f t="shared" si="89"/>
        <v>#NUM!</v>
      </c>
    </row>
    <row r="857" spans="1:11">
      <c r="A857">
        <f t="shared" si="80"/>
        <v>48.619886305556093</v>
      </c>
      <c r="B857" t="e">
        <f t="shared" si="87"/>
        <v>#NUM!</v>
      </c>
      <c r="C857">
        <f t="shared" si="81"/>
        <v>13.344072639556444</v>
      </c>
      <c r="D857">
        <f t="shared" si="84"/>
        <v>-7.4939640019318715E-2</v>
      </c>
      <c r="E857" t="e">
        <f t="shared" si="82"/>
        <v>#NUM!</v>
      </c>
      <c r="F857" t="e">
        <f t="shared" si="83"/>
        <v>#NUM!</v>
      </c>
      <c r="G857" t="e">
        <f t="shared" si="85"/>
        <v>#NUM!</v>
      </c>
      <c r="H857" t="e">
        <f t="shared" si="86"/>
        <v>#NUM!</v>
      </c>
      <c r="I857" t="e">
        <f>SUM($G$534:H857)</f>
        <v>#NUM!</v>
      </c>
      <c r="J857" t="e">
        <f t="shared" si="88"/>
        <v>#NUM!</v>
      </c>
      <c r="K857" t="e">
        <f t="shared" si="89"/>
        <v>#NUM!</v>
      </c>
    </row>
    <row r="858" spans="1:11">
      <c r="A858">
        <f t="shared" si="80"/>
        <v>48.769485955727035</v>
      </c>
      <c r="B858" t="e">
        <f t="shared" si="87"/>
        <v>#NUM!</v>
      </c>
      <c r="C858">
        <f t="shared" si="81"/>
        <v>-13.344072639639188</v>
      </c>
      <c r="D858">
        <f t="shared" si="84"/>
        <v>7.4939640018854031E-2</v>
      </c>
      <c r="E858" t="e">
        <f t="shared" si="82"/>
        <v>#NUM!</v>
      </c>
      <c r="F858" t="e">
        <f t="shared" si="83"/>
        <v>#NUM!</v>
      </c>
      <c r="G858" t="e">
        <f t="shared" si="85"/>
        <v>#NUM!</v>
      </c>
      <c r="H858" t="e">
        <f t="shared" si="86"/>
        <v>#NUM!</v>
      </c>
      <c r="I858" t="e">
        <f>SUM($G$534:H858)</f>
        <v>#NUM!</v>
      </c>
      <c r="J858" t="e">
        <f t="shared" si="88"/>
        <v>#NUM!</v>
      </c>
      <c r="K858" t="e">
        <f t="shared" si="89"/>
        <v>#NUM!</v>
      </c>
    </row>
    <row r="859" spans="1:11">
      <c r="A859">
        <f t="shared" si="80"/>
        <v>48.919085605897976</v>
      </c>
      <c r="B859" t="e">
        <f t="shared" si="87"/>
        <v>#NUM!</v>
      </c>
      <c r="C859">
        <f t="shared" si="81"/>
        <v>-4.381286267539525</v>
      </c>
      <c r="D859">
        <f t="shared" si="84"/>
        <v>0.228243474389905</v>
      </c>
      <c r="E859" t="e">
        <f t="shared" si="82"/>
        <v>#NUM!</v>
      </c>
      <c r="F859" t="e">
        <f t="shared" si="83"/>
        <v>#NUM!</v>
      </c>
      <c r="G859" t="e">
        <f t="shared" si="85"/>
        <v>#NUM!</v>
      </c>
      <c r="H859" t="e">
        <f t="shared" si="86"/>
        <v>#NUM!</v>
      </c>
      <c r="I859" t="e">
        <f>SUM($G$534:H859)</f>
        <v>#NUM!</v>
      </c>
      <c r="J859" t="e">
        <f t="shared" si="88"/>
        <v>#NUM!</v>
      </c>
      <c r="K859" t="e">
        <f t="shared" si="89"/>
        <v>#NUM!</v>
      </c>
    </row>
    <row r="860" spans="1:11">
      <c r="A860">
        <f t="shared" si="80"/>
        <v>49.068685256068918</v>
      </c>
      <c r="B860" t="e">
        <f t="shared" si="87"/>
        <v>#NUM!</v>
      </c>
      <c r="C860">
        <f t="shared" si="81"/>
        <v>-2.5479584458363087</v>
      </c>
      <c r="D860">
        <f t="shared" si="84"/>
        <v>0.3924710788098324</v>
      </c>
      <c r="E860" t="e">
        <f t="shared" si="82"/>
        <v>#NUM!</v>
      </c>
      <c r="F860" t="e">
        <f t="shared" si="83"/>
        <v>#NUM!</v>
      </c>
      <c r="G860" t="e">
        <f t="shared" si="85"/>
        <v>#NUM!</v>
      </c>
      <c r="H860" t="e">
        <f t="shared" si="86"/>
        <v>#NUM!</v>
      </c>
      <c r="I860" t="e">
        <f>SUM($G$534:H860)</f>
        <v>#NUM!</v>
      </c>
      <c r="J860" t="e">
        <f t="shared" si="88"/>
        <v>#NUM!</v>
      </c>
      <c r="K860" t="e">
        <f t="shared" si="89"/>
        <v>#NUM!</v>
      </c>
    </row>
    <row r="861" spans="1:11">
      <c r="A861">
        <f t="shared" si="80"/>
        <v>49.218284906239859</v>
      </c>
      <c r="B861" t="e">
        <f t="shared" si="87"/>
        <v>#NUM!</v>
      </c>
      <c r="C861">
        <f t="shared" si="81"/>
        <v>-1.7320508075698182</v>
      </c>
      <c r="D861">
        <f t="shared" si="84"/>
        <v>0.57735026918931209</v>
      </c>
      <c r="E861" t="e">
        <f t="shared" si="82"/>
        <v>#NUM!</v>
      </c>
      <c r="F861" t="e">
        <f t="shared" si="83"/>
        <v>#NUM!</v>
      </c>
      <c r="G861" t="e">
        <f t="shared" si="85"/>
        <v>#NUM!</v>
      </c>
      <c r="H861" t="e">
        <f t="shared" si="86"/>
        <v>#NUM!</v>
      </c>
      <c r="I861" t="e">
        <f>SUM($G$534:H861)</f>
        <v>#NUM!</v>
      </c>
      <c r="J861" t="e">
        <f t="shared" si="88"/>
        <v>#NUM!</v>
      </c>
      <c r="K861" t="e">
        <f t="shared" si="89"/>
        <v>#NUM!</v>
      </c>
    </row>
    <row r="862" spans="1:11">
      <c r="A862">
        <f t="shared" si="80"/>
        <v>49.3678845564108</v>
      </c>
      <c r="B862" t="e">
        <f t="shared" si="87"/>
        <v>#NUM!</v>
      </c>
      <c r="C862">
        <f t="shared" si="81"/>
        <v>-1.2539603376633119</v>
      </c>
      <c r="D862">
        <f t="shared" si="84"/>
        <v>0.79747338888201724</v>
      </c>
      <c r="E862" t="e">
        <f t="shared" si="82"/>
        <v>#NUM!</v>
      </c>
      <c r="F862" t="e">
        <f t="shared" si="83"/>
        <v>#NUM!</v>
      </c>
      <c r="G862" t="e">
        <f t="shared" si="85"/>
        <v>#NUM!</v>
      </c>
      <c r="H862" t="e">
        <f t="shared" si="86"/>
        <v>#NUM!</v>
      </c>
      <c r="I862" t="e">
        <f>SUM($G$534:H862)</f>
        <v>#NUM!</v>
      </c>
      <c r="J862" t="e">
        <f t="shared" si="88"/>
        <v>#NUM!</v>
      </c>
      <c r="K862" t="e">
        <f t="shared" si="89"/>
        <v>#NUM!</v>
      </c>
    </row>
    <row r="863" spans="1:11">
      <c r="A863">
        <f t="shared" si="80"/>
        <v>49.517484206581742</v>
      </c>
      <c r="B863" t="e">
        <f t="shared" si="87"/>
        <v>#NUM!</v>
      </c>
      <c r="C863">
        <f t="shared" si="81"/>
        <v>-0.92786440347449461</v>
      </c>
      <c r="D863">
        <f t="shared" si="84"/>
        <v>1.0777436835117129</v>
      </c>
      <c r="E863" t="e">
        <f t="shared" si="82"/>
        <v>#NUM!</v>
      </c>
      <c r="F863" t="e">
        <f t="shared" si="83"/>
        <v>#NUM!</v>
      </c>
      <c r="G863" t="e">
        <f t="shared" si="85"/>
        <v>#NUM!</v>
      </c>
      <c r="H863" t="e">
        <f t="shared" si="86"/>
        <v>#NUM!</v>
      </c>
      <c r="I863" t="e">
        <f>SUM($G$534:H863)</f>
        <v>#NUM!</v>
      </c>
      <c r="J863" t="e">
        <f t="shared" si="88"/>
        <v>#NUM!</v>
      </c>
      <c r="K863" t="e">
        <f t="shared" si="89"/>
        <v>#NUM!</v>
      </c>
    </row>
    <row r="864" spans="1:11">
      <c r="A864">
        <f t="shared" si="80"/>
        <v>49.667083856752683</v>
      </c>
      <c r="B864" t="e">
        <f t="shared" si="87"/>
        <v>#NUM!</v>
      </c>
      <c r="C864">
        <f t="shared" si="81"/>
        <v>-0.68178845580111858</v>
      </c>
      <c r="D864">
        <f t="shared" si="84"/>
        <v>1.4667306134202212</v>
      </c>
      <c r="E864" t="e">
        <f t="shared" si="82"/>
        <v>#NUM!</v>
      </c>
      <c r="F864" t="e">
        <f t="shared" si="83"/>
        <v>#NUM!</v>
      </c>
      <c r="G864" t="e">
        <f t="shared" si="85"/>
        <v>#NUM!</v>
      </c>
      <c r="H864" t="e">
        <f t="shared" si="86"/>
        <v>#NUM!</v>
      </c>
      <c r="I864" t="e">
        <f>SUM($G$534:H864)</f>
        <v>#NUM!</v>
      </c>
      <c r="J864" t="e">
        <f t="shared" si="88"/>
        <v>#NUM!</v>
      </c>
      <c r="K864" t="e">
        <f t="shared" si="89"/>
        <v>#NUM!</v>
      </c>
    </row>
    <row r="865" spans="1:11">
      <c r="A865">
        <f t="shared" si="80"/>
        <v>49.816683506923624</v>
      </c>
      <c r="B865" t="e">
        <f t="shared" si="87"/>
        <v>#NUM!</v>
      </c>
      <c r="C865">
        <f t="shared" si="81"/>
        <v>-0.48157461880782426</v>
      </c>
      <c r="D865">
        <f t="shared" si="84"/>
        <v>2.0765213965710618</v>
      </c>
      <c r="E865" t="e">
        <f t="shared" si="82"/>
        <v>#NUM!</v>
      </c>
      <c r="F865" t="e">
        <f t="shared" si="83"/>
        <v>#NUM!</v>
      </c>
      <c r="G865" t="e">
        <f t="shared" si="85"/>
        <v>#NUM!</v>
      </c>
      <c r="H865" t="e">
        <f t="shared" si="86"/>
        <v>#NUM!</v>
      </c>
      <c r="I865" t="e">
        <f>SUM($G$534:H865)</f>
        <v>#NUM!</v>
      </c>
      <c r="J865" t="e">
        <f t="shared" si="88"/>
        <v>#NUM!</v>
      </c>
      <c r="K865" t="e">
        <f t="shared" si="89"/>
        <v>#NUM!</v>
      </c>
    </row>
    <row r="866" spans="1:11">
      <c r="A866">
        <f t="shared" si="80"/>
        <v>49.966283157094566</v>
      </c>
      <c r="B866" t="e">
        <f t="shared" si="87"/>
        <v>#NUM!</v>
      </c>
      <c r="C866">
        <f t="shared" si="81"/>
        <v>-0.30845914892760506</v>
      </c>
      <c r="D866">
        <f t="shared" si="84"/>
        <v>3.2419203757665125</v>
      </c>
      <c r="E866" t="e">
        <f t="shared" si="82"/>
        <v>#NUM!</v>
      </c>
      <c r="F866" t="e">
        <f t="shared" si="83"/>
        <v>#NUM!</v>
      </c>
      <c r="G866" t="e">
        <f t="shared" si="85"/>
        <v>#NUM!</v>
      </c>
      <c r="H866" t="e">
        <f t="shared" si="86"/>
        <v>#NUM!</v>
      </c>
      <c r="I866" t="e">
        <f>SUM($G$534:H866)</f>
        <v>#NUM!</v>
      </c>
      <c r="J866" t="e">
        <f t="shared" si="88"/>
        <v>#NUM!</v>
      </c>
      <c r="K866" t="e">
        <f t="shared" si="89"/>
        <v>#NUM!</v>
      </c>
    </row>
    <row r="867" spans="1:11">
      <c r="A867">
        <f t="shared" si="80"/>
        <v>50.115882807265507</v>
      </c>
      <c r="B867" t="e">
        <f t="shared" si="87"/>
        <v>#NUM!</v>
      </c>
      <c r="C867">
        <f t="shared" si="81"/>
        <v>-0.15072574825098228</v>
      </c>
      <c r="D867">
        <f t="shared" si="84"/>
        <v>6.6345664997784013</v>
      </c>
      <c r="E867" t="e">
        <f t="shared" si="82"/>
        <v>#NUM!</v>
      </c>
      <c r="F867" t="e">
        <f t="shared" si="83"/>
        <v>#NUM!</v>
      </c>
      <c r="G867" t="e">
        <f t="shared" si="85"/>
        <v>#NUM!</v>
      </c>
      <c r="H867" t="e">
        <f t="shared" si="86"/>
        <v>#NUM!</v>
      </c>
      <c r="I867" t="e">
        <f>SUM($G$534:H867)</f>
        <v>#NUM!</v>
      </c>
      <c r="J867" t="e">
        <f t="shared" si="88"/>
        <v>#NUM!</v>
      </c>
      <c r="K867" t="e">
        <f t="shared" si="89"/>
        <v>#NUM!</v>
      </c>
    </row>
    <row r="868" spans="1:11">
      <c r="A868">
        <f t="shared" si="80"/>
        <v>50.265482457436448</v>
      </c>
      <c r="B868" t="e">
        <f t="shared" si="87"/>
        <v>#NUM!</v>
      </c>
      <c r="C868">
        <f t="shared" si="81"/>
        <v>-2.4354476768628786E-13</v>
      </c>
      <c r="D868">
        <f t="shared" si="84"/>
        <v>4106021285122.0386</v>
      </c>
      <c r="E868" t="e">
        <f t="shared" si="82"/>
        <v>#NUM!</v>
      </c>
      <c r="F868" t="e">
        <f t="shared" si="83"/>
        <v>#NUM!</v>
      </c>
      <c r="G868" t="e">
        <f t="shared" si="85"/>
        <v>#NUM!</v>
      </c>
      <c r="H868" t="e">
        <f t="shared" si="86"/>
        <v>#NUM!</v>
      </c>
      <c r="I868" t="e">
        <f>SUM($G$534:H868)</f>
        <v>#NUM!</v>
      </c>
      <c r="J868" t="e">
        <f t="shared" si="88"/>
        <v>#NUM!</v>
      </c>
      <c r="K868" t="e">
        <f t="shared" si="89"/>
        <v>#NUM!</v>
      </c>
    </row>
    <row r="869" spans="1:11">
      <c r="A869">
        <f t="shared" si="80"/>
        <v>50.41508210760739</v>
      </c>
      <c r="B869" t="e">
        <f t="shared" si="87"/>
        <v>#NUM!</v>
      </c>
      <c r="C869">
        <f t="shared" si="81"/>
        <v>0.15072574825048413</v>
      </c>
      <c r="D869">
        <f t="shared" si="84"/>
        <v>-6.6345664998003286</v>
      </c>
      <c r="E869" t="e">
        <f t="shared" si="82"/>
        <v>#NUM!</v>
      </c>
      <c r="F869" t="e">
        <f t="shared" si="83"/>
        <v>#NUM!</v>
      </c>
      <c r="G869" t="e">
        <f t="shared" si="85"/>
        <v>#NUM!</v>
      </c>
      <c r="H869" t="e">
        <f t="shared" si="86"/>
        <v>#NUM!</v>
      </c>
      <c r="I869" t="e">
        <f>SUM($G$534:H869)</f>
        <v>#NUM!</v>
      </c>
      <c r="J869" t="e">
        <f t="shared" si="88"/>
        <v>#NUM!</v>
      </c>
      <c r="K869" t="e">
        <f t="shared" si="89"/>
        <v>#NUM!</v>
      </c>
    </row>
    <row r="870" spans="1:11">
      <c r="A870">
        <f t="shared" si="80"/>
        <v>50.564681757778331</v>
      </c>
      <c r="B870" t="e">
        <f t="shared" si="87"/>
        <v>#NUM!</v>
      </c>
      <c r="C870">
        <f t="shared" si="81"/>
        <v>0.3084591489270716</v>
      </c>
      <c r="D870">
        <f t="shared" si="84"/>
        <v>-3.2419203757721191</v>
      </c>
      <c r="E870" t="e">
        <f t="shared" si="82"/>
        <v>#NUM!</v>
      </c>
      <c r="F870" t="e">
        <f t="shared" si="83"/>
        <v>#NUM!</v>
      </c>
      <c r="G870" t="e">
        <f t="shared" si="85"/>
        <v>#NUM!</v>
      </c>
      <c r="H870" t="e">
        <f t="shared" si="86"/>
        <v>#NUM!</v>
      </c>
      <c r="I870" t="e">
        <f>SUM($G$534:H870)</f>
        <v>#NUM!</v>
      </c>
      <c r="J870" t="e">
        <f t="shared" si="88"/>
        <v>#NUM!</v>
      </c>
      <c r="K870" t="e">
        <f t="shared" si="89"/>
        <v>#NUM!</v>
      </c>
    </row>
    <row r="871" spans="1:11">
      <c r="A871">
        <f t="shared" si="80"/>
        <v>50.714281407949272</v>
      </c>
      <c r="B871" t="e">
        <f t="shared" si="87"/>
        <v>#NUM!</v>
      </c>
      <c r="C871">
        <f t="shared" si="81"/>
        <v>0.48157461880722424</v>
      </c>
      <c r="D871">
        <f t="shared" si="84"/>
        <v>-2.0765213965736491</v>
      </c>
      <c r="E871" t="e">
        <f t="shared" si="82"/>
        <v>#NUM!</v>
      </c>
      <c r="F871" t="e">
        <f t="shared" si="83"/>
        <v>#NUM!</v>
      </c>
      <c r="G871" t="e">
        <f t="shared" si="85"/>
        <v>#NUM!</v>
      </c>
      <c r="H871" t="e">
        <f t="shared" si="86"/>
        <v>#NUM!</v>
      </c>
      <c r="I871" t="e">
        <f>SUM($G$534:H871)</f>
        <v>#NUM!</v>
      </c>
      <c r="J871" t="e">
        <f t="shared" si="88"/>
        <v>#NUM!</v>
      </c>
      <c r="K871" t="e">
        <f t="shared" si="89"/>
        <v>#NUM!</v>
      </c>
    </row>
    <row r="872" spans="1:11">
      <c r="A872">
        <f t="shared" si="80"/>
        <v>50.863881058120214</v>
      </c>
      <c r="B872" t="e">
        <f t="shared" si="87"/>
        <v>#NUM!</v>
      </c>
      <c r="C872">
        <f t="shared" si="81"/>
        <v>0.68178845580040504</v>
      </c>
      <c r="D872">
        <f t="shared" si="84"/>
        <v>-1.4667306134217561</v>
      </c>
      <c r="E872" t="e">
        <f t="shared" si="82"/>
        <v>#NUM!</v>
      </c>
      <c r="F872" t="e">
        <f t="shared" si="83"/>
        <v>#NUM!</v>
      </c>
      <c r="G872" t="e">
        <f t="shared" si="85"/>
        <v>#NUM!</v>
      </c>
      <c r="H872" t="e">
        <f t="shared" si="86"/>
        <v>#NUM!</v>
      </c>
      <c r="I872" t="e">
        <f>SUM($G$534:H872)</f>
        <v>#NUM!</v>
      </c>
      <c r="J872" t="e">
        <f t="shared" si="88"/>
        <v>#NUM!</v>
      </c>
      <c r="K872" t="e">
        <f t="shared" si="89"/>
        <v>#NUM!</v>
      </c>
    </row>
    <row r="873" spans="1:11">
      <c r="A873">
        <f t="shared" si="80"/>
        <v>51.013480708291155</v>
      </c>
      <c r="B873" t="e">
        <f t="shared" si="87"/>
        <v>#NUM!</v>
      </c>
      <c r="C873">
        <f t="shared" si="81"/>
        <v>0.92786440347358823</v>
      </c>
      <c r="D873">
        <f t="shared" si="84"/>
        <v>-1.0777436835127656</v>
      </c>
      <c r="E873" t="e">
        <f t="shared" si="82"/>
        <v>#NUM!</v>
      </c>
      <c r="F873" t="e">
        <f t="shared" si="83"/>
        <v>#NUM!</v>
      </c>
      <c r="G873" t="e">
        <f t="shared" si="85"/>
        <v>#NUM!</v>
      </c>
      <c r="H873" t="e">
        <f t="shared" si="86"/>
        <v>#NUM!</v>
      </c>
      <c r="I873" t="e">
        <f>SUM($G$534:H873)</f>
        <v>#NUM!</v>
      </c>
      <c r="J873" t="e">
        <f t="shared" si="88"/>
        <v>#NUM!</v>
      </c>
      <c r="K873" t="e">
        <f t="shared" si="89"/>
        <v>#NUM!</v>
      </c>
    </row>
    <row r="874" spans="1:11">
      <c r="A874">
        <f t="shared" si="80"/>
        <v>51.163080358462096</v>
      </c>
      <c r="B874" t="e">
        <f t="shared" si="87"/>
        <v>#NUM!</v>
      </c>
      <c r="C874">
        <f t="shared" si="81"/>
        <v>1.2539603376620589</v>
      </c>
      <c r="D874">
        <f t="shared" si="84"/>
        <v>-0.79747338888281405</v>
      </c>
      <c r="E874" t="e">
        <f t="shared" si="82"/>
        <v>#NUM!</v>
      </c>
      <c r="F874" t="e">
        <f t="shared" si="83"/>
        <v>#NUM!</v>
      </c>
      <c r="G874" t="e">
        <f t="shared" si="85"/>
        <v>#NUM!</v>
      </c>
      <c r="H874" t="e">
        <f t="shared" si="86"/>
        <v>#NUM!</v>
      </c>
      <c r="I874" t="e">
        <f>SUM($G$534:H874)</f>
        <v>#NUM!</v>
      </c>
      <c r="J874" t="e">
        <f t="shared" si="88"/>
        <v>#NUM!</v>
      </c>
      <c r="K874" t="e">
        <f t="shared" si="89"/>
        <v>#NUM!</v>
      </c>
    </row>
    <row r="875" spans="1:11">
      <c r="A875">
        <f t="shared" si="80"/>
        <v>51.312680008633038</v>
      </c>
      <c r="B875" t="e">
        <f t="shared" si="87"/>
        <v>#NUM!</v>
      </c>
      <c r="C875">
        <f t="shared" si="81"/>
        <v>1.7320508075678698</v>
      </c>
      <c r="D875">
        <f t="shared" si="84"/>
        <v>-0.57735026918996157</v>
      </c>
      <c r="E875" t="e">
        <f t="shared" si="82"/>
        <v>#NUM!</v>
      </c>
      <c r="F875" t="e">
        <f t="shared" si="83"/>
        <v>#NUM!</v>
      </c>
      <c r="G875" t="e">
        <f t="shared" si="85"/>
        <v>#NUM!</v>
      </c>
      <c r="H875" t="e">
        <f t="shared" si="86"/>
        <v>#NUM!</v>
      </c>
      <c r="I875" t="e">
        <f>SUM($G$534:H875)</f>
        <v>#NUM!</v>
      </c>
      <c r="J875" t="e">
        <f t="shared" si="88"/>
        <v>#NUM!</v>
      </c>
      <c r="K875" t="e">
        <f t="shared" si="89"/>
        <v>#NUM!</v>
      </c>
    </row>
    <row r="876" spans="1:11">
      <c r="A876">
        <f t="shared" si="80"/>
        <v>51.462279658803979</v>
      </c>
      <c r="B876" t="e">
        <f t="shared" si="87"/>
        <v>#NUM!</v>
      </c>
      <c r="C876">
        <f t="shared" si="81"/>
        <v>2.5479584458326592</v>
      </c>
      <c r="D876">
        <f t="shared" si="84"/>
        <v>-0.39247107881039456</v>
      </c>
      <c r="E876" t="e">
        <f t="shared" si="82"/>
        <v>#NUM!</v>
      </c>
      <c r="F876" t="e">
        <f t="shared" si="83"/>
        <v>#NUM!</v>
      </c>
      <c r="G876" t="e">
        <f t="shared" si="85"/>
        <v>#NUM!</v>
      </c>
      <c r="H876" t="e">
        <f t="shared" si="86"/>
        <v>#NUM!</v>
      </c>
      <c r="I876" t="e">
        <f>SUM($G$534:H876)</f>
        <v>#NUM!</v>
      </c>
      <c r="J876" t="e">
        <f t="shared" si="88"/>
        <v>#NUM!</v>
      </c>
      <c r="K876" t="e">
        <f t="shared" si="89"/>
        <v>#NUM!</v>
      </c>
    </row>
    <row r="877" spans="1:11">
      <c r="A877">
        <f t="shared" si="80"/>
        <v>51.61187930897492</v>
      </c>
      <c r="B877" t="e">
        <f t="shared" si="87"/>
        <v>#NUM!</v>
      </c>
      <c r="C877">
        <f t="shared" si="81"/>
        <v>4.3812862675296884</v>
      </c>
      <c r="D877">
        <f t="shared" si="84"/>
        <v>-0.22824347439041742</v>
      </c>
      <c r="E877" t="e">
        <f t="shared" si="82"/>
        <v>#NUM!</v>
      </c>
      <c r="F877" t="e">
        <f t="shared" si="83"/>
        <v>#NUM!</v>
      </c>
      <c r="G877" t="e">
        <f t="shared" si="85"/>
        <v>#NUM!</v>
      </c>
      <c r="H877" t="e">
        <f t="shared" si="86"/>
        <v>#NUM!</v>
      </c>
      <c r="I877" t="e">
        <f>SUM($G$534:H877)</f>
        <v>#NUM!</v>
      </c>
      <c r="J877" t="e">
        <f t="shared" si="88"/>
        <v>#NUM!</v>
      </c>
      <c r="K877" t="e">
        <f t="shared" si="89"/>
        <v>#NUM!</v>
      </c>
    </row>
    <row r="878" spans="1:11">
      <c r="A878">
        <f t="shared" si="80"/>
        <v>51.761478959145862</v>
      </c>
      <c r="B878" t="e">
        <f t="shared" si="87"/>
        <v>#NUM!</v>
      </c>
      <c r="C878">
        <f t="shared" si="81"/>
        <v>13.344072639551968</v>
      </c>
      <c r="D878">
        <f t="shared" si="84"/>
        <v>-7.4939640019343848E-2</v>
      </c>
      <c r="E878" t="e">
        <f t="shared" si="82"/>
        <v>#NUM!</v>
      </c>
      <c r="F878" t="e">
        <f t="shared" si="83"/>
        <v>#NUM!</v>
      </c>
      <c r="G878" t="e">
        <f t="shared" si="85"/>
        <v>#NUM!</v>
      </c>
      <c r="H878" t="e">
        <f t="shared" si="86"/>
        <v>#NUM!</v>
      </c>
      <c r="I878" t="e">
        <f>SUM($G$534:H878)</f>
        <v>#NUM!</v>
      </c>
      <c r="J878" t="e">
        <f t="shared" si="88"/>
        <v>#NUM!</v>
      </c>
      <c r="K878" t="e">
        <f t="shared" si="89"/>
        <v>#NUM!</v>
      </c>
    </row>
    <row r="879" spans="1:11">
      <c r="A879">
        <f t="shared" si="80"/>
        <v>51.911078609316803</v>
      </c>
      <c r="B879" t="e">
        <f t="shared" si="87"/>
        <v>#NUM!</v>
      </c>
      <c r="C879">
        <f t="shared" si="81"/>
        <v>-13.344072639643663</v>
      </c>
      <c r="D879">
        <f t="shared" si="84"/>
        <v>7.4939640018828899E-2</v>
      </c>
      <c r="E879" t="e">
        <f t="shared" si="82"/>
        <v>#NUM!</v>
      </c>
      <c r="F879" t="e">
        <f t="shared" si="83"/>
        <v>#NUM!</v>
      </c>
      <c r="G879" t="e">
        <f t="shared" si="85"/>
        <v>#NUM!</v>
      </c>
      <c r="H879" t="e">
        <f t="shared" si="86"/>
        <v>#NUM!</v>
      </c>
      <c r="I879" t="e">
        <f>SUM($G$534:H879)</f>
        <v>#NUM!</v>
      </c>
      <c r="J879" t="e">
        <f t="shared" si="88"/>
        <v>#NUM!</v>
      </c>
      <c r="K879" t="e">
        <f t="shared" si="89"/>
        <v>#NUM!</v>
      </c>
    </row>
    <row r="880" spans="1:11">
      <c r="A880">
        <f t="shared" si="80"/>
        <v>52.060678259487744</v>
      </c>
      <c r="B880" t="e">
        <f t="shared" si="87"/>
        <v>#NUM!</v>
      </c>
      <c r="C880">
        <f t="shared" si="81"/>
        <v>-4.3812862675400304</v>
      </c>
      <c r="D880">
        <f t="shared" si="84"/>
        <v>0.22824347438987866</v>
      </c>
      <c r="E880" t="e">
        <f t="shared" si="82"/>
        <v>#NUM!</v>
      </c>
      <c r="F880" t="e">
        <f t="shared" si="83"/>
        <v>#NUM!</v>
      </c>
      <c r="G880" t="e">
        <f t="shared" si="85"/>
        <v>#NUM!</v>
      </c>
      <c r="H880" t="e">
        <f t="shared" si="86"/>
        <v>#NUM!</v>
      </c>
      <c r="I880" t="e">
        <f>SUM($G$534:H880)</f>
        <v>#NUM!</v>
      </c>
      <c r="J880" t="e">
        <f t="shared" si="88"/>
        <v>#NUM!</v>
      </c>
      <c r="K880" t="e">
        <f t="shared" si="89"/>
        <v>#NUM!</v>
      </c>
    </row>
    <row r="881" spans="1:11">
      <c r="A881">
        <f t="shared" si="80"/>
        <v>52.210277909658686</v>
      </c>
      <c r="B881" t="e">
        <f t="shared" si="87"/>
        <v>#NUM!</v>
      </c>
      <c r="C881">
        <f t="shared" si="81"/>
        <v>-2.5479584458364961</v>
      </c>
      <c r="D881">
        <f t="shared" si="84"/>
        <v>0.39247107880980353</v>
      </c>
      <c r="E881" t="e">
        <f t="shared" si="82"/>
        <v>#NUM!</v>
      </c>
      <c r="F881" t="e">
        <f t="shared" si="83"/>
        <v>#NUM!</v>
      </c>
      <c r="G881" t="e">
        <f t="shared" si="85"/>
        <v>#NUM!</v>
      </c>
      <c r="H881" t="e">
        <f t="shared" si="86"/>
        <v>#NUM!</v>
      </c>
      <c r="I881" t="e">
        <f>SUM($G$534:H881)</f>
        <v>#NUM!</v>
      </c>
      <c r="J881" t="e">
        <f t="shared" si="88"/>
        <v>#NUM!</v>
      </c>
      <c r="K881" t="e">
        <f t="shared" si="89"/>
        <v>#NUM!</v>
      </c>
    </row>
    <row r="882" spans="1:11">
      <c r="A882">
        <f t="shared" si="80"/>
        <v>52.359877559829627</v>
      </c>
      <c r="B882" t="e">
        <f t="shared" si="87"/>
        <v>#NUM!</v>
      </c>
      <c r="C882">
        <f t="shared" si="81"/>
        <v>-1.7320508075699181</v>
      </c>
      <c r="D882">
        <f t="shared" si="84"/>
        <v>0.57735026918927879</v>
      </c>
      <c r="E882" t="e">
        <f t="shared" si="82"/>
        <v>#NUM!</v>
      </c>
      <c r="F882" t="e">
        <f t="shared" si="83"/>
        <v>#NUM!</v>
      </c>
      <c r="G882" t="e">
        <f t="shared" si="85"/>
        <v>#NUM!</v>
      </c>
      <c r="H882" t="e">
        <f t="shared" si="86"/>
        <v>#NUM!</v>
      </c>
      <c r="I882" t="e">
        <f>SUM($G$534:H882)</f>
        <v>#NUM!</v>
      </c>
      <c r="J882" t="e">
        <f t="shared" si="88"/>
        <v>#NUM!</v>
      </c>
      <c r="K882" t="e">
        <f t="shared" si="89"/>
        <v>#NUM!</v>
      </c>
    </row>
    <row r="883" spans="1:11">
      <c r="A883">
        <f t="shared" si="80"/>
        <v>52.509477210000568</v>
      </c>
      <c r="B883" t="e">
        <f t="shared" si="87"/>
        <v>#NUM!</v>
      </c>
      <c r="C883">
        <f t="shared" si="81"/>
        <v>-1.2539603376633763</v>
      </c>
      <c r="D883">
        <f t="shared" si="84"/>
        <v>0.79747338888197628</v>
      </c>
      <c r="E883" t="e">
        <f t="shared" si="82"/>
        <v>#NUM!</v>
      </c>
      <c r="F883" t="e">
        <f t="shared" si="83"/>
        <v>#NUM!</v>
      </c>
      <c r="G883" t="e">
        <f t="shared" si="85"/>
        <v>#NUM!</v>
      </c>
      <c r="H883" t="e">
        <f t="shared" si="86"/>
        <v>#NUM!</v>
      </c>
      <c r="I883" t="e">
        <f>SUM($G$534:H883)</f>
        <v>#NUM!</v>
      </c>
      <c r="J883" t="e">
        <f t="shared" si="88"/>
        <v>#NUM!</v>
      </c>
      <c r="K883" t="e">
        <f t="shared" si="89"/>
        <v>#NUM!</v>
      </c>
    </row>
    <row r="884" spans="1:11">
      <c r="A884">
        <f t="shared" si="80"/>
        <v>52.65907686017151</v>
      </c>
      <c r="B884" t="e">
        <f t="shared" si="87"/>
        <v>#NUM!</v>
      </c>
      <c r="C884">
        <f t="shared" si="81"/>
        <v>-0.92786440347454113</v>
      </c>
      <c r="D884">
        <f t="shared" si="84"/>
        <v>1.0777436835116589</v>
      </c>
      <c r="E884" t="e">
        <f t="shared" si="82"/>
        <v>#NUM!</v>
      </c>
      <c r="F884" t="e">
        <f t="shared" si="83"/>
        <v>#NUM!</v>
      </c>
      <c r="G884" t="e">
        <f t="shared" si="85"/>
        <v>#NUM!</v>
      </c>
      <c r="H884" t="e">
        <f t="shared" si="86"/>
        <v>#NUM!</v>
      </c>
      <c r="I884" t="e">
        <f>SUM($G$534:H884)</f>
        <v>#NUM!</v>
      </c>
      <c r="J884" t="e">
        <f t="shared" si="88"/>
        <v>#NUM!</v>
      </c>
      <c r="K884" t="e">
        <f t="shared" si="89"/>
        <v>#NUM!</v>
      </c>
    </row>
    <row r="885" spans="1:11">
      <c r="A885">
        <f t="shared" si="80"/>
        <v>52.808676510342451</v>
      </c>
      <c r="B885" t="e">
        <f t="shared" si="87"/>
        <v>#NUM!</v>
      </c>
      <c r="C885">
        <f t="shared" si="81"/>
        <v>-0.6817884558011551</v>
      </c>
      <c r="D885">
        <f t="shared" si="84"/>
        <v>1.4667306134201425</v>
      </c>
      <c r="E885" t="e">
        <f t="shared" si="82"/>
        <v>#NUM!</v>
      </c>
      <c r="F885" t="e">
        <f t="shared" si="83"/>
        <v>#NUM!</v>
      </c>
      <c r="G885" t="e">
        <f t="shared" si="85"/>
        <v>#NUM!</v>
      </c>
      <c r="H885" t="e">
        <f t="shared" si="86"/>
        <v>#NUM!</v>
      </c>
      <c r="I885" t="e">
        <f>SUM($G$534:H885)</f>
        <v>#NUM!</v>
      </c>
      <c r="J885" t="e">
        <f t="shared" si="88"/>
        <v>#NUM!</v>
      </c>
      <c r="K885" t="e">
        <f t="shared" si="89"/>
        <v>#NUM!</v>
      </c>
    </row>
    <row r="886" spans="1:11">
      <c r="A886">
        <f t="shared" si="80"/>
        <v>52.958276160513392</v>
      </c>
      <c r="B886" t="e">
        <f t="shared" si="87"/>
        <v>#NUM!</v>
      </c>
      <c r="C886">
        <f t="shared" si="81"/>
        <v>-0.48157461880785507</v>
      </c>
      <c r="D886">
        <f t="shared" si="84"/>
        <v>2.076521396570929</v>
      </c>
      <c r="E886" t="e">
        <f t="shared" si="82"/>
        <v>#NUM!</v>
      </c>
      <c r="F886" t="e">
        <f t="shared" si="83"/>
        <v>#NUM!</v>
      </c>
      <c r="G886" t="e">
        <f t="shared" si="85"/>
        <v>#NUM!</v>
      </c>
      <c r="H886" t="e">
        <f t="shared" si="86"/>
        <v>#NUM!</v>
      </c>
      <c r="I886" t="e">
        <f>SUM($G$534:H886)</f>
        <v>#NUM!</v>
      </c>
      <c r="J886" t="e">
        <f t="shared" si="88"/>
        <v>#NUM!</v>
      </c>
      <c r="K886" t="e">
        <f t="shared" si="89"/>
        <v>#NUM!</v>
      </c>
    </row>
    <row r="887" spans="1:11">
      <c r="A887">
        <f t="shared" si="80"/>
        <v>53.107875810684334</v>
      </c>
      <c r="B887" t="e">
        <f t="shared" si="87"/>
        <v>#NUM!</v>
      </c>
      <c r="C887">
        <f t="shared" si="81"/>
        <v>-0.30845914892763243</v>
      </c>
      <c r="D887">
        <f t="shared" si="84"/>
        <v>3.2419203757662247</v>
      </c>
      <c r="E887" t="e">
        <f t="shared" si="82"/>
        <v>#NUM!</v>
      </c>
      <c r="F887" t="e">
        <f t="shared" si="83"/>
        <v>#NUM!</v>
      </c>
      <c r="G887" t="e">
        <f t="shared" si="85"/>
        <v>#NUM!</v>
      </c>
      <c r="H887" t="e">
        <f t="shared" si="86"/>
        <v>#NUM!</v>
      </c>
      <c r="I887" t="e">
        <f>SUM($G$534:H887)</f>
        <v>#NUM!</v>
      </c>
      <c r="J887" t="e">
        <f t="shared" si="88"/>
        <v>#NUM!</v>
      </c>
      <c r="K887" t="e">
        <f t="shared" si="89"/>
        <v>#NUM!</v>
      </c>
    </row>
    <row r="888" spans="1:11">
      <c r="A888">
        <f t="shared" si="80"/>
        <v>53.257475460855275</v>
      </c>
      <c r="B888" t="e">
        <f t="shared" si="87"/>
        <v>#NUM!</v>
      </c>
      <c r="C888">
        <f t="shared" si="81"/>
        <v>-0.15072574825100785</v>
      </c>
      <c r="D888">
        <f t="shared" si="84"/>
        <v>6.634566499777276</v>
      </c>
      <c r="E888" t="e">
        <f t="shared" si="82"/>
        <v>#NUM!</v>
      </c>
      <c r="F888" t="e">
        <f t="shared" si="83"/>
        <v>#NUM!</v>
      </c>
      <c r="G888" t="e">
        <f t="shared" si="85"/>
        <v>#NUM!</v>
      </c>
      <c r="H888" t="e">
        <f t="shared" si="86"/>
        <v>#NUM!</v>
      </c>
      <c r="I888" t="e">
        <f>SUM($G$534:H888)</f>
        <v>#NUM!</v>
      </c>
      <c r="J888" t="e">
        <f t="shared" si="88"/>
        <v>#NUM!</v>
      </c>
      <c r="K888" t="e">
        <f t="shared" si="89"/>
        <v>#NUM!</v>
      </c>
    </row>
    <row r="889" spans="1:11">
      <c r="A889">
        <f t="shared" si="80"/>
        <v>53.407075111026217</v>
      </c>
      <c r="B889" t="e">
        <f t="shared" si="87"/>
        <v>#NUM!</v>
      </c>
      <c r="C889">
        <f t="shared" si="81"/>
        <v>-2.6853627828338222E-13</v>
      </c>
      <c r="D889">
        <f t="shared" si="84"/>
        <v>3723891633534.5771</v>
      </c>
      <c r="E889" t="e">
        <f t="shared" si="82"/>
        <v>#NUM!</v>
      </c>
      <c r="F889" t="e">
        <f t="shared" si="83"/>
        <v>#NUM!</v>
      </c>
      <c r="G889" t="e">
        <f t="shared" si="85"/>
        <v>#NUM!</v>
      </c>
      <c r="H889" t="e">
        <f t="shared" si="86"/>
        <v>#NUM!</v>
      </c>
      <c r="I889" t="e">
        <f>SUM($G$534:H889)</f>
        <v>#NUM!</v>
      </c>
      <c r="J889" t="e">
        <f t="shared" si="88"/>
        <v>#NUM!</v>
      </c>
      <c r="K889" t="e">
        <f t="shared" si="89"/>
        <v>#NUM!</v>
      </c>
    </row>
    <row r="890" spans="1:11">
      <c r="A890">
        <f t="shared" si="80"/>
        <v>53.556674761197158</v>
      </c>
      <c r="B890" t="e">
        <f t="shared" si="87"/>
        <v>#NUM!</v>
      </c>
      <c r="C890">
        <f t="shared" si="81"/>
        <v>0.15072574825045856</v>
      </c>
      <c r="D890">
        <f t="shared" si="84"/>
        <v>-6.634566499801454</v>
      </c>
      <c r="E890" t="e">
        <f t="shared" si="82"/>
        <v>#NUM!</v>
      </c>
      <c r="F890" t="e">
        <f t="shared" si="83"/>
        <v>#NUM!</v>
      </c>
      <c r="G890" t="e">
        <f t="shared" si="85"/>
        <v>#NUM!</v>
      </c>
      <c r="H890" t="e">
        <f t="shared" si="86"/>
        <v>#NUM!</v>
      </c>
      <c r="I890" t="e">
        <f>SUM($G$534:H890)</f>
        <v>#NUM!</v>
      </c>
      <c r="J890" t="e">
        <f t="shared" si="88"/>
        <v>#NUM!</v>
      </c>
      <c r="K890" t="e">
        <f t="shared" si="89"/>
        <v>#NUM!</v>
      </c>
    </row>
    <row r="891" spans="1:11">
      <c r="A891">
        <f t="shared" si="80"/>
        <v>53.706274411368099</v>
      </c>
      <c r="B891" t="e">
        <f t="shared" si="87"/>
        <v>#NUM!</v>
      </c>
      <c r="C891">
        <f t="shared" si="81"/>
        <v>0.30845914892704424</v>
      </c>
      <c r="D891">
        <f t="shared" si="84"/>
        <v>-3.2419203757724069</v>
      </c>
      <c r="E891" t="e">
        <f t="shared" si="82"/>
        <v>#NUM!</v>
      </c>
      <c r="F891" t="e">
        <f t="shared" si="83"/>
        <v>#NUM!</v>
      </c>
      <c r="G891" t="e">
        <f t="shared" si="85"/>
        <v>#NUM!</v>
      </c>
      <c r="H891" t="e">
        <f t="shared" si="86"/>
        <v>#NUM!</v>
      </c>
      <c r="I891" t="e">
        <f>SUM($G$534:H891)</f>
        <v>#NUM!</v>
      </c>
      <c r="J891" t="e">
        <f t="shared" si="88"/>
        <v>#NUM!</v>
      </c>
      <c r="K891" t="e">
        <f t="shared" si="89"/>
        <v>#NUM!</v>
      </c>
    </row>
    <row r="892" spans="1:11">
      <c r="A892">
        <f t="shared" si="80"/>
        <v>53.855874061539041</v>
      </c>
      <c r="B892" t="e">
        <f t="shared" si="87"/>
        <v>#NUM!</v>
      </c>
      <c r="C892">
        <f t="shared" si="81"/>
        <v>0.48157461880719343</v>
      </c>
      <c r="D892">
        <f t="shared" si="84"/>
        <v>-2.0765213965737819</v>
      </c>
      <c r="E892" t="e">
        <f t="shared" si="82"/>
        <v>#NUM!</v>
      </c>
      <c r="F892" t="e">
        <f t="shared" si="83"/>
        <v>#NUM!</v>
      </c>
      <c r="G892" t="e">
        <f t="shared" si="85"/>
        <v>#NUM!</v>
      </c>
      <c r="H892" t="e">
        <f t="shared" si="86"/>
        <v>#NUM!</v>
      </c>
      <c r="I892" t="e">
        <f>SUM($G$534:H892)</f>
        <v>#NUM!</v>
      </c>
      <c r="J892" t="e">
        <f t="shared" si="88"/>
        <v>#NUM!</v>
      </c>
      <c r="K892" t="e">
        <f t="shared" si="89"/>
        <v>#NUM!</v>
      </c>
    </row>
    <row r="893" spans="1:11">
      <c r="A893">
        <f t="shared" si="80"/>
        <v>54.005473711709982</v>
      </c>
      <c r="B893" t="e">
        <f t="shared" si="87"/>
        <v>#NUM!</v>
      </c>
      <c r="C893">
        <f t="shared" si="81"/>
        <v>0.6817884558003684</v>
      </c>
      <c r="D893">
        <f t="shared" si="84"/>
        <v>-1.466730613421835</v>
      </c>
      <c r="E893" t="e">
        <f t="shared" si="82"/>
        <v>#NUM!</v>
      </c>
      <c r="F893" t="e">
        <f t="shared" si="83"/>
        <v>#NUM!</v>
      </c>
      <c r="G893" t="e">
        <f t="shared" si="85"/>
        <v>#NUM!</v>
      </c>
      <c r="H893" t="e">
        <f t="shared" si="86"/>
        <v>#NUM!</v>
      </c>
      <c r="I893" t="e">
        <f>SUM($G$534:H893)</f>
        <v>#NUM!</v>
      </c>
      <c r="J893" t="e">
        <f t="shared" si="88"/>
        <v>#NUM!</v>
      </c>
      <c r="K893" t="e">
        <f t="shared" si="89"/>
        <v>#NUM!</v>
      </c>
    </row>
    <row r="894" spans="1:11">
      <c r="A894">
        <f t="shared" si="80"/>
        <v>54.155073361880923</v>
      </c>
      <c r="B894" t="e">
        <f t="shared" si="87"/>
        <v>#NUM!</v>
      </c>
      <c r="C894">
        <f t="shared" si="81"/>
        <v>0.92786440347354171</v>
      </c>
      <c r="D894">
        <f t="shared" si="84"/>
        <v>-1.0777436835128198</v>
      </c>
      <c r="E894" t="e">
        <f t="shared" si="82"/>
        <v>#NUM!</v>
      </c>
      <c r="F894" t="e">
        <f t="shared" si="83"/>
        <v>#NUM!</v>
      </c>
      <c r="G894" t="e">
        <f t="shared" si="85"/>
        <v>#NUM!</v>
      </c>
      <c r="H894" t="e">
        <f t="shared" si="86"/>
        <v>#NUM!</v>
      </c>
      <c r="I894" t="e">
        <f>SUM($G$534:H894)</f>
        <v>#NUM!</v>
      </c>
      <c r="J894" t="e">
        <f t="shared" si="88"/>
        <v>#NUM!</v>
      </c>
      <c r="K894" t="e">
        <f t="shared" si="89"/>
        <v>#NUM!</v>
      </c>
    </row>
    <row r="895" spans="1:11">
      <c r="A895">
        <f t="shared" si="80"/>
        <v>54.304673012051865</v>
      </c>
      <c r="B895" t="e">
        <f t="shared" si="87"/>
        <v>#NUM!</v>
      </c>
      <c r="C895">
        <f t="shared" si="81"/>
        <v>1.2539603376619948</v>
      </c>
      <c r="D895">
        <f t="shared" si="84"/>
        <v>-0.79747338888285491</v>
      </c>
      <c r="E895" t="e">
        <f t="shared" si="82"/>
        <v>#NUM!</v>
      </c>
      <c r="F895" t="e">
        <f t="shared" si="83"/>
        <v>#NUM!</v>
      </c>
      <c r="G895" t="e">
        <f t="shared" si="85"/>
        <v>#NUM!</v>
      </c>
      <c r="H895" t="e">
        <f t="shared" si="86"/>
        <v>#NUM!</v>
      </c>
      <c r="I895" t="e">
        <f>SUM($G$534:H895)</f>
        <v>#NUM!</v>
      </c>
      <c r="J895" t="e">
        <f t="shared" si="88"/>
        <v>#NUM!</v>
      </c>
      <c r="K895" t="e">
        <f t="shared" si="89"/>
        <v>#NUM!</v>
      </c>
    </row>
    <row r="896" spans="1:11">
      <c r="A896">
        <f t="shared" si="80"/>
        <v>54.454272662222806</v>
      </c>
      <c r="B896" t="e">
        <f t="shared" si="87"/>
        <v>#NUM!</v>
      </c>
      <c r="C896">
        <f t="shared" si="81"/>
        <v>1.7320508075677699</v>
      </c>
      <c r="D896">
        <f t="shared" si="84"/>
        <v>-0.57735026918999488</v>
      </c>
      <c r="E896" t="e">
        <f t="shared" si="82"/>
        <v>#NUM!</v>
      </c>
      <c r="F896" t="e">
        <f t="shared" si="83"/>
        <v>#NUM!</v>
      </c>
      <c r="G896" t="e">
        <f t="shared" si="85"/>
        <v>#NUM!</v>
      </c>
      <c r="H896" t="e">
        <f t="shared" si="86"/>
        <v>#NUM!</v>
      </c>
      <c r="I896" t="e">
        <f>SUM($G$534:H896)</f>
        <v>#NUM!</v>
      </c>
      <c r="J896" t="e">
        <f t="shared" si="88"/>
        <v>#NUM!</v>
      </c>
      <c r="K896" t="e">
        <f t="shared" si="89"/>
        <v>#NUM!</v>
      </c>
    </row>
    <row r="897" spans="1:11">
      <c r="A897">
        <f t="shared" si="80"/>
        <v>54.603872312393747</v>
      </c>
      <c r="B897" t="e">
        <f t="shared" si="87"/>
        <v>#NUM!</v>
      </c>
      <c r="C897">
        <f t="shared" si="81"/>
        <v>2.5479584458324722</v>
      </c>
      <c r="D897">
        <f t="shared" si="84"/>
        <v>-0.39247107881042337</v>
      </c>
      <c r="E897" t="e">
        <f t="shared" si="82"/>
        <v>#NUM!</v>
      </c>
      <c r="F897" t="e">
        <f t="shared" si="83"/>
        <v>#NUM!</v>
      </c>
      <c r="G897" t="e">
        <f t="shared" si="85"/>
        <v>#NUM!</v>
      </c>
      <c r="H897" t="e">
        <f t="shared" si="86"/>
        <v>#NUM!</v>
      </c>
      <c r="I897" t="e">
        <f>SUM($G$534:H897)</f>
        <v>#NUM!</v>
      </c>
      <c r="J897" t="e">
        <f t="shared" si="88"/>
        <v>#NUM!</v>
      </c>
      <c r="K897" t="e">
        <f t="shared" si="89"/>
        <v>#NUM!</v>
      </c>
    </row>
    <row r="898" spans="1:11">
      <c r="A898">
        <f t="shared" si="80"/>
        <v>54.753471962564689</v>
      </c>
      <c r="B898" t="e">
        <f t="shared" si="87"/>
        <v>#NUM!</v>
      </c>
      <c r="C898">
        <f t="shared" si="81"/>
        <v>4.3812862675291839</v>
      </c>
      <c r="D898">
        <f t="shared" si="84"/>
        <v>-0.22824347439044371</v>
      </c>
      <c r="E898" t="e">
        <f t="shared" si="82"/>
        <v>#NUM!</v>
      </c>
      <c r="F898" t="e">
        <f t="shared" si="83"/>
        <v>#NUM!</v>
      </c>
      <c r="G898" t="e">
        <f t="shared" si="85"/>
        <v>#NUM!</v>
      </c>
      <c r="H898" t="e">
        <f t="shared" si="86"/>
        <v>#NUM!</v>
      </c>
      <c r="I898" t="e">
        <f>SUM($G$534:H898)</f>
        <v>#NUM!</v>
      </c>
      <c r="J898" t="e">
        <f t="shared" si="88"/>
        <v>#NUM!</v>
      </c>
      <c r="K898" t="e">
        <f t="shared" si="89"/>
        <v>#NUM!</v>
      </c>
    </row>
    <row r="899" spans="1:11">
      <c r="A899">
        <f t="shared" si="80"/>
        <v>54.90307161273563</v>
      </c>
      <c r="B899" t="e">
        <f t="shared" si="87"/>
        <v>#NUM!</v>
      </c>
      <c r="C899">
        <f t="shared" si="81"/>
        <v>13.344072639547493</v>
      </c>
      <c r="D899">
        <f t="shared" si="84"/>
        <v>-7.493964001936898E-2</v>
      </c>
      <c r="E899" t="e">
        <f t="shared" si="82"/>
        <v>#NUM!</v>
      </c>
      <c r="F899" t="e">
        <f t="shared" si="83"/>
        <v>#NUM!</v>
      </c>
      <c r="G899" t="e">
        <f t="shared" si="85"/>
        <v>#NUM!</v>
      </c>
      <c r="H899" t="e">
        <f t="shared" si="86"/>
        <v>#NUM!</v>
      </c>
      <c r="I899" t="e">
        <f>SUM($G$534:H899)</f>
        <v>#NUM!</v>
      </c>
      <c r="J899" t="e">
        <f t="shared" si="88"/>
        <v>#NUM!</v>
      </c>
      <c r="K899" t="e">
        <f t="shared" si="89"/>
        <v>#NUM!</v>
      </c>
    </row>
    <row r="900" spans="1:11">
      <c r="A900">
        <f t="shared" si="80"/>
        <v>55.052671262906571</v>
      </c>
      <c r="B900" t="e">
        <f t="shared" si="87"/>
        <v>#NUM!</v>
      </c>
      <c r="C900">
        <f t="shared" si="81"/>
        <v>-13.344072639648139</v>
      </c>
      <c r="D900">
        <f t="shared" si="84"/>
        <v>7.4939640018803752E-2</v>
      </c>
      <c r="E900" t="e">
        <f t="shared" si="82"/>
        <v>#NUM!</v>
      </c>
      <c r="F900" t="e">
        <f t="shared" si="83"/>
        <v>#NUM!</v>
      </c>
      <c r="G900" t="e">
        <f t="shared" si="85"/>
        <v>#NUM!</v>
      </c>
      <c r="H900" t="e">
        <f t="shared" si="86"/>
        <v>#NUM!</v>
      </c>
      <c r="I900" t="e">
        <f>SUM($G$534:H900)</f>
        <v>#NUM!</v>
      </c>
      <c r="J900" t="e">
        <f t="shared" si="88"/>
        <v>#NUM!</v>
      </c>
      <c r="K900" t="e">
        <f t="shared" si="89"/>
        <v>#NUM!</v>
      </c>
    </row>
    <row r="901" spans="1:11">
      <c r="A901">
        <f t="shared" si="80"/>
        <v>55.202270913077513</v>
      </c>
      <c r="B901" t="e">
        <f t="shared" si="87"/>
        <v>#NUM!</v>
      </c>
      <c r="C901">
        <f t="shared" si="81"/>
        <v>-4.3812862675405349</v>
      </c>
      <c r="D901">
        <f t="shared" si="84"/>
        <v>0.22824347438985237</v>
      </c>
      <c r="E901" t="e">
        <f t="shared" si="82"/>
        <v>#NUM!</v>
      </c>
      <c r="F901" t="e">
        <f t="shared" si="83"/>
        <v>#NUM!</v>
      </c>
      <c r="G901" t="e">
        <f t="shared" si="85"/>
        <v>#NUM!</v>
      </c>
      <c r="H901" t="e">
        <f t="shared" si="86"/>
        <v>#NUM!</v>
      </c>
      <c r="I901" t="e">
        <f>SUM($G$534:H901)</f>
        <v>#NUM!</v>
      </c>
      <c r="J901" t="e">
        <f t="shared" si="88"/>
        <v>#NUM!</v>
      </c>
      <c r="K901" t="e">
        <f t="shared" si="89"/>
        <v>#NUM!</v>
      </c>
    </row>
    <row r="902" spans="1:11">
      <c r="A902">
        <f t="shared" si="80"/>
        <v>55.351870563248454</v>
      </c>
      <c r="B902" t="e">
        <f t="shared" si="87"/>
        <v>#NUM!</v>
      </c>
      <c r="C902">
        <f t="shared" si="81"/>
        <v>-2.5479584458366831</v>
      </c>
      <c r="D902">
        <f t="shared" si="84"/>
        <v>0.39247107880977472</v>
      </c>
      <c r="E902" t="e">
        <f t="shared" si="82"/>
        <v>#NUM!</v>
      </c>
      <c r="F902" t="e">
        <f t="shared" si="83"/>
        <v>#NUM!</v>
      </c>
      <c r="G902" t="e">
        <f t="shared" si="85"/>
        <v>#NUM!</v>
      </c>
      <c r="H902" t="e">
        <f t="shared" si="86"/>
        <v>#NUM!</v>
      </c>
      <c r="I902" t="e">
        <f>SUM($G$534:H902)</f>
        <v>#NUM!</v>
      </c>
      <c r="J902" t="e">
        <f t="shared" si="88"/>
        <v>#NUM!</v>
      </c>
      <c r="K902" t="e">
        <f t="shared" si="89"/>
        <v>#NUM!</v>
      </c>
    </row>
    <row r="903" spans="1:11">
      <c r="A903">
        <f t="shared" si="80"/>
        <v>55.501470213419395</v>
      </c>
      <c r="B903" t="e">
        <f t="shared" si="87"/>
        <v>#NUM!</v>
      </c>
      <c r="C903">
        <f t="shared" si="81"/>
        <v>-1.7320508075700181</v>
      </c>
      <c r="D903">
        <f t="shared" si="84"/>
        <v>0.57735026918924548</v>
      </c>
      <c r="E903" t="e">
        <f t="shared" si="82"/>
        <v>#NUM!</v>
      </c>
      <c r="F903" t="e">
        <f t="shared" si="83"/>
        <v>#NUM!</v>
      </c>
      <c r="G903" t="e">
        <f t="shared" si="85"/>
        <v>#NUM!</v>
      </c>
      <c r="H903" t="e">
        <f t="shared" si="86"/>
        <v>#NUM!</v>
      </c>
      <c r="I903" t="e">
        <f>SUM($G$534:H903)</f>
        <v>#NUM!</v>
      </c>
      <c r="J903" t="e">
        <f t="shared" si="88"/>
        <v>#NUM!</v>
      </c>
      <c r="K903" t="e">
        <f t="shared" si="89"/>
        <v>#NUM!</v>
      </c>
    </row>
    <row r="904" spans="1:11">
      <c r="A904">
        <f t="shared" si="80"/>
        <v>55.651069863590337</v>
      </c>
      <c r="B904" t="e">
        <f t="shared" si="87"/>
        <v>#NUM!</v>
      </c>
      <c r="C904">
        <f t="shared" si="81"/>
        <v>-1.2539603376634405</v>
      </c>
      <c r="D904">
        <f t="shared" si="84"/>
        <v>0.79747338888193542</v>
      </c>
      <c r="E904" t="e">
        <f t="shared" si="82"/>
        <v>#NUM!</v>
      </c>
      <c r="F904" t="e">
        <f t="shared" si="83"/>
        <v>#NUM!</v>
      </c>
      <c r="G904" t="e">
        <f t="shared" si="85"/>
        <v>#NUM!</v>
      </c>
      <c r="H904" t="e">
        <f t="shared" si="86"/>
        <v>#NUM!</v>
      </c>
      <c r="I904" t="e">
        <f>SUM($G$534:H904)</f>
        <v>#NUM!</v>
      </c>
      <c r="J904" t="e">
        <f t="shared" si="88"/>
        <v>#NUM!</v>
      </c>
      <c r="K904" t="e">
        <f t="shared" si="89"/>
        <v>#NUM!</v>
      </c>
    </row>
    <row r="905" spans="1:11">
      <c r="A905">
        <f t="shared" si="80"/>
        <v>55.800669513761278</v>
      </c>
      <c r="B905" t="e">
        <f t="shared" si="87"/>
        <v>#NUM!</v>
      </c>
      <c r="C905">
        <f t="shared" si="81"/>
        <v>-0.92786440347458765</v>
      </c>
      <c r="D905">
        <f t="shared" si="84"/>
        <v>1.0777436835116048</v>
      </c>
      <c r="E905" t="e">
        <f t="shared" si="82"/>
        <v>#NUM!</v>
      </c>
      <c r="F905" t="e">
        <f t="shared" si="83"/>
        <v>#NUM!</v>
      </c>
      <c r="G905" t="e">
        <f t="shared" si="85"/>
        <v>#NUM!</v>
      </c>
      <c r="H905" t="e">
        <f t="shared" si="86"/>
        <v>#NUM!</v>
      </c>
      <c r="I905" t="e">
        <f>SUM($G$534:H905)</f>
        <v>#NUM!</v>
      </c>
      <c r="J905" t="e">
        <f t="shared" si="88"/>
        <v>#NUM!</v>
      </c>
      <c r="K905" t="e">
        <f t="shared" si="89"/>
        <v>#NUM!</v>
      </c>
    </row>
    <row r="906" spans="1:11">
      <c r="A906">
        <f t="shared" ref="A906:A969" si="90">A905+$B$531</f>
        <v>55.950269163932219</v>
      </c>
      <c r="B906" t="e">
        <f t="shared" si="87"/>
        <v>#NUM!</v>
      </c>
      <c r="C906">
        <f t="shared" ref="C906:C969" si="91">TAN(A906)</f>
        <v>-0.68178845580119174</v>
      </c>
      <c r="D906">
        <f t="shared" si="84"/>
        <v>1.4667306134200637</v>
      </c>
      <c r="E906" t="e">
        <f t="shared" ref="E906:E969" si="92">C906-B906</f>
        <v>#NUM!</v>
      </c>
      <c r="F906" t="e">
        <f t="shared" ref="F906:F969" si="93">D906-B906</f>
        <v>#NUM!</v>
      </c>
      <c r="G906" t="e">
        <f t="shared" si="85"/>
        <v>#NUM!</v>
      </c>
      <c r="H906" t="e">
        <f t="shared" si="86"/>
        <v>#NUM!</v>
      </c>
      <c r="I906" t="e">
        <f>SUM($G$534:H906)</f>
        <v>#NUM!</v>
      </c>
      <c r="J906" t="e">
        <f t="shared" si="88"/>
        <v>#NUM!</v>
      </c>
      <c r="K906" t="e">
        <f t="shared" si="89"/>
        <v>#NUM!</v>
      </c>
    </row>
    <row r="907" spans="1:11">
      <c r="A907">
        <f t="shared" si="90"/>
        <v>56.099868814103161</v>
      </c>
      <c r="B907" t="e">
        <f t="shared" si="87"/>
        <v>#NUM!</v>
      </c>
      <c r="C907">
        <f t="shared" si="91"/>
        <v>-0.48157461880788582</v>
      </c>
      <c r="D907">
        <f t="shared" si="84"/>
        <v>2.0765213965707963</v>
      </c>
      <c r="E907" t="e">
        <f t="shared" si="92"/>
        <v>#NUM!</v>
      </c>
      <c r="F907" t="e">
        <f t="shared" si="93"/>
        <v>#NUM!</v>
      </c>
      <c r="G907" t="e">
        <f t="shared" si="85"/>
        <v>#NUM!</v>
      </c>
      <c r="H907" t="e">
        <f t="shared" si="86"/>
        <v>#NUM!</v>
      </c>
      <c r="I907" t="e">
        <f>SUM($G$534:H907)</f>
        <v>#NUM!</v>
      </c>
      <c r="J907" t="e">
        <f t="shared" si="88"/>
        <v>#NUM!</v>
      </c>
      <c r="K907" t="e">
        <f t="shared" si="89"/>
        <v>#NUM!</v>
      </c>
    </row>
    <row r="908" spans="1:11">
      <c r="A908">
        <f t="shared" si="90"/>
        <v>56.249468464274102</v>
      </c>
      <c r="B908" t="e">
        <f t="shared" si="87"/>
        <v>#NUM!</v>
      </c>
      <c r="C908">
        <f t="shared" si="91"/>
        <v>-0.3084591489276598</v>
      </c>
      <c r="D908">
        <f t="shared" si="84"/>
        <v>3.2419203757659369</v>
      </c>
      <c r="E908" t="e">
        <f t="shared" si="92"/>
        <v>#NUM!</v>
      </c>
      <c r="F908" t="e">
        <f t="shared" si="93"/>
        <v>#NUM!</v>
      </c>
      <c r="G908" t="e">
        <f t="shared" si="85"/>
        <v>#NUM!</v>
      </c>
      <c r="H908" t="e">
        <f t="shared" si="86"/>
        <v>#NUM!</v>
      </c>
      <c r="I908" t="e">
        <f>SUM($G$534:H908)</f>
        <v>#NUM!</v>
      </c>
      <c r="J908" t="e">
        <f t="shared" si="88"/>
        <v>#NUM!</v>
      </c>
      <c r="K908" t="e">
        <f t="shared" si="89"/>
        <v>#NUM!</v>
      </c>
    </row>
    <row r="909" spans="1:11">
      <c r="A909">
        <f t="shared" si="90"/>
        <v>56.399068114445043</v>
      </c>
      <c r="B909" t="e">
        <f t="shared" si="87"/>
        <v>#NUM!</v>
      </c>
      <c r="C909">
        <f t="shared" si="91"/>
        <v>-0.15072574825103341</v>
      </c>
      <c r="D909">
        <f t="shared" si="84"/>
        <v>6.6345664997761506</v>
      </c>
      <c r="E909" t="e">
        <f t="shared" si="92"/>
        <v>#NUM!</v>
      </c>
      <c r="F909" t="e">
        <f t="shared" si="93"/>
        <v>#NUM!</v>
      </c>
      <c r="G909" t="e">
        <f t="shared" si="85"/>
        <v>#NUM!</v>
      </c>
      <c r="H909" t="e">
        <f t="shared" si="86"/>
        <v>#NUM!</v>
      </c>
      <c r="I909" t="e">
        <f>SUM($G$534:H909)</f>
        <v>#NUM!</v>
      </c>
      <c r="J909" t="e">
        <f t="shared" si="88"/>
        <v>#NUM!</v>
      </c>
      <c r="K909" t="e">
        <f t="shared" si="89"/>
        <v>#NUM!</v>
      </c>
    </row>
    <row r="910" spans="1:11">
      <c r="A910">
        <f t="shared" si="90"/>
        <v>56.548667764615985</v>
      </c>
      <c r="B910" t="e">
        <f t="shared" si="87"/>
        <v>#NUM!</v>
      </c>
      <c r="C910">
        <f t="shared" si="91"/>
        <v>-2.9352778888047659E-13</v>
      </c>
      <c r="D910">
        <f t="shared" si="84"/>
        <v>3406832463168.2358</v>
      </c>
      <c r="E910" t="e">
        <f t="shared" si="92"/>
        <v>#NUM!</v>
      </c>
      <c r="F910" t="e">
        <f t="shared" si="93"/>
        <v>#NUM!</v>
      </c>
      <c r="G910" t="e">
        <f t="shared" si="85"/>
        <v>#NUM!</v>
      </c>
      <c r="H910" t="e">
        <f t="shared" si="86"/>
        <v>#NUM!</v>
      </c>
      <c r="I910" t="e">
        <f>SUM($G$534:H910)</f>
        <v>#NUM!</v>
      </c>
      <c r="J910" t="e">
        <f t="shared" si="88"/>
        <v>#NUM!</v>
      </c>
      <c r="K910" t="e">
        <f t="shared" si="89"/>
        <v>#NUM!</v>
      </c>
    </row>
    <row r="911" spans="1:11">
      <c r="A911">
        <f t="shared" si="90"/>
        <v>56.698267414786926</v>
      </c>
      <c r="B911" t="e">
        <f t="shared" si="87"/>
        <v>#NUM!</v>
      </c>
      <c r="C911">
        <f t="shared" si="91"/>
        <v>0.150725748250433</v>
      </c>
      <c r="D911">
        <f t="shared" si="84"/>
        <v>-6.6345664998025793</v>
      </c>
      <c r="E911" t="e">
        <f t="shared" si="92"/>
        <v>#NUM!</v>
      </c>
      <c r="F911" t="e">
        <f t="shared" si="93"/>
        <v>#NUM!</v>
      </c>
      <c r="G911" t="e">
        <f t="shared" si="85"/>
        <v>#NUM!</v>
      </c>
      <c r="H911" t="e">
        <f t="shared" si="86"/>
        <v>#NUM!</v>
      </c>
      <c r="I911" t="e">
        <f>SUM($G$534:H911)</f>
        <v>#NUM!</v>
      </c>
      <c r="J911" t="e">
        <f t="shared" si="88"/>
        <v>#NUM!</v>
      </c>
      <c r="K911" t="e">
        <f t="shared" si="89"/>
        <v>#NUM!</v>
      </c>
    </row>
    <row r="912" spans="1:11">
      <c r="A912">
        <f t="shared" si="90"/>
        <v>56.847867064957867</v>
      </c>
      <c r="B912" t="e">
        <f t="shared" si="87"/>
        <v>#NUM!</v>
      </c>
      <c r="C912">
        <f t="shared" si="91"/>
        <v>0.30845914892701687</v>
      </c>
      <c r="D912">
        <f t="shared" si="84"/>
        <v>-3.2419203757726942</v>
      </c>
      <c r="E912" t="e">
        <f t="shared" si="92"/>
        <v>#NUM!</v>
      </c>
      <c r="F912" t="e">
        <f t="shared" si="93"/>
        <v>#NUM!</v>
      </c>
      <c r="G912" t="e">
        <f t="shared" si="85"/>
        <v>#NUM!</v>
      </c>
      <c r="H912" t="e">
        <f t="shared" si="86"/>
        <v>#NUM!</v>
      </c>
      <c r="I912" t="e">
        <f>SUM($G$534:H912)</f>
        <v>#NUM!</v>
      </c>
      <c r="J912" t="e">
        <f t="shared" si="88"/>
        <v>#NUM!</v>
      </c>
      <c r="K912" t="e">
        <f t="shared" si="89"/>
        <v>#NUM!</v>
      </c>
    </row>
    <row r="913" spans="1:11">
      <c r="A913">
        <f t="shared" si="90"/>
        <v>56.997466715128809</v>
      </c>
      <c r="B913" t="e">
        <f t="shared" si="87"/>
        <v>#NUM!</v>
      </c>
      <c r="C913">
        <f t="shared" si="91"/>
        <v>0.48157461880716262</v>
      </c>
      <c r="D913">
        <f t="shared" si="84"/>
        <v>-2.0765213965739147</v>
      </c>
      <c r="E913" t="e">
        <f t="shared" si="92"/>
        <v>#NUM!</v>
      </c>
      <c r="F913" t="e">
        <f t="shared" si="93"/>
        <v>#NUM!</v>
      </c>
      <c r="G913" t="e">
        <f t="shared" si="85"/>
        <v>#NUM!</v>
      </c>
      <c r="H913" t="e">
        <f t="shared" si="86"/>
        <v>#NUM!</v>
      </c>
      <c r="I913" t="e">
        <f>SUM($G$534:H913)</f>
        <v>#NUM!</v>
      </c>
      <c r="J913" t="e">
        <f t="shared" si="88"/>
        <v>#NUM!</v>
      </c>
      <c r="K913" t="e">
        <f t="shared" si="89"/>
        <v>#NUM!</v>
      </c>
    </row>
    <row r="914" spans="1:11">
      <c r="A914">
        <f t="shared" si="90"/>
        <v>57.14706636529975</v>
      </c>
      <c r="B914" t="e">
        <f t="shared" si="87"/>
        <v>#NUM!</v>
      </c>
      <c r="C914">
        <f t="shared" si="91"/>
        <v>0.68178845580033187</v>
      </c>
      <c r="D914">
        <f t="shared" si="84"/>
        <v>-1.4667306134219136</v>
      </c>
      <c r="E914" t="e">
        <f t="shared" si="92"/>
        <v>#NUM!</v>
      </c>
      <c r="F914" t="e">
        <f t="shared" si="93"/>
        <v>#NUM!</v>
      </c>
      <c r="G914" t="e">
        <f t="shared" si="85"/>
        <v>#NUM!</v>
      </c>
      <c r="H914" t="e">
        <f t="shared" si="86"/>
        <v>#NUM!</v>
      </c>
      <c r="I914" t="e">
        <f>SUM($G$534:H914)</f>
        <v>#NUM!</v>
      </c>
      <c r="J914" t="e">
        <f t="shared" si="88"/>
        <v>#NUM!</v>
      </c>
      <c r="K914" t="e">
        <f t="shared" si="89"/>
        <v>#NUM!</v>
      </c>
    </row>
    <row r="915" spans="1:11">
      <c r="A915">
        <f t="shared" si="90"/>
        <v>57.296666015470691</v>
      </c>
      <c r="B915" t="e">
        <f t="shared" si="87"/>
        <v>#NUM!</v>
      </c>
      <c r="C915">
        <f t="shared" si="91"/>
        <v>0.92786440347349519</v>
      </c>
      <c r="D915">
        <f t="shared" si="84"/>
        <v>-1.0777436835128738</v>
      </c>
      <c r="E915" t="e">
        <f t="shared" si="92"/>
        <v>#NUM!</v>
      </c>
      <c r="F915" t="e">
        <f t="shared" si="93"/>
        <v>#NUM!</v>
      </c>
      <c r="G915" t="e">
        <f t="shared" si="85"/>
        <v>#NUM!</v>
      </c>
      <c r="H915" t="e">
        <f t="shared" si="86"/>
        <v>#NUM!</v>
      </c>
      <c r="I915" t="e">
        <f>SUM($G$534:H915)</f>
        <v>#NUM!</v>
      </c>
      <c r="J915" t="e">
        <f t="shared" si="88"/>
        <v>#NUM!</v>
      </c>
      <c r="K915" t="e">
        <f t="shared" si="89"/>
        <v>#NUM!</v>
      </c>
    </row>
    <row r="916" spans="1:11">
      <c r="A916">
        <f t="shared" si="90"/>
        <v>57.446265665641633</v>
      </c>
      <c r="B916" t="e">
        <f t="shared" si="87"/>
        <v>#NUM!</v>
      </c>
      <c r="C916">
        <f t="shared" si="91"/>
        <v>1.2539603376619304</v>
      </c>
      <c r="D916">
        <f t="shared" si="84"/>
        <v>-0.79747338888289587</v>
      </c>
      <c r="E916" t="e">
        <f t="shared" si="92"/>
        <v>#NUM!</v>
      </c>
      <c r="F916" t="e">
        <f t="shared" si="93"/>
        <v>#NUM!</v>
      </c>
      <c r="G916" t="e">
        <f t="shared" si="85"/>
        <v>#NUM!</v>
      </c>
      <c r="H916" t="e">
        <f t="shared" si="86"/>
        <v>#NUM!</v>
      </c>
      <c r="I916" t="e">
        <f>SUM($G$534:H916)</f>
        <v>#NUM!</v>
      </c>
      <c r="J916" t="e">
        <f t="shared" si="88"/>
        <v>#NUM!</v>
      </c>
      <c r="K916" t="e">
        <f t="shared" si="89"/>
        <v>#NUM!</v>
      </c>
    </row>
    <row r="917" spans="1:11">
      <c r="A917">
        <f t="shared" si="90"/>
        <v>57.595865315812574</v>
      </c>
      <c r="B917" t="e">
        <f t="shared" si="87"/>
        <v>#NUM!</v>
      </c>
      <c r="C917">
        <f t="shared" si="91"/>
        <v>1.7320508075676699</v>
      </c>
      <c r="D917">
        <f t="shared" si="84"/>
        <v>-0.57735026919002819</v>
      </c>
      <c r="E917" t="e">
        <f t="shared" si="92"/>
        <v>#NUM!</v>
      </c>
      <c r="F917" t="e">
        <f t="shared" si="93"/>
        <v>#NUM!</v>
      </c>
      <c r="G917" t="e">
        <f t="shared" si="85"/>
        <v>#NUM!</v>
      </c>
      <c r="H917" t="e">
        <f t="shared" si="86"/>
        <v>#NUM!</v>
      </c>
      <c r="I917" t="e">
        <f>SUM($G$534:H917)</f>
        <v>#NUM!</v>
      </c>
      <c r="J917" t="e">
        <f t="shared" si="88"/>
        <v>#NUM!</v>
      </c>
      <c r="K917" t="e">
        <f t="shared" si="89"/>
        <v>#NUM!</v>
      </c>
    </row>
    <row r="918" spans="1:11">
      <c r="A918">
        <f t="shared" si="90"/>
        <v>57.745464965983516</v>
      </c>
      <c r="B918" t="e">
        <f t="shared" si="87"/>
        <v>#NUM!</v>
      </c>
      <c r="C918">
        <f t="shared" si="91"/>
        <v>2.5479584458322848</v>
      </c>
      <c r="D918">
        <f t="shared" ref="D918:D981" si="94">-1/TAN(A918)</f>
        <v>-0.39247107881045223</v>
      </c>
      <c r="E918" t="e">
        <f t="shared" si="92"/>
        <v>#NUM!</v>
      </c>
      <c r="F918" t="e">
        <f t="shared" si="93"/>
        <v>#NUM!</v>
      </c>
      <c r="G918" t="e">
        <f t="shared" ref="G918:G981" si="95">IF(E918*E917&gt;0,"",IF(C918&gt;C917,1,""))</f>
        <v>#NUM!</v>
      </c>
      <c r="H918" t="e">
        <f t="shared" ref="H918:H981" si="96">IF(F918*F917&gt;0,"",IF(D918&gt;D917,1,""))</f>
        <v>#NUM!</v>
      </c>
      <c r="I918" t="e">
        <f>SUM($G$534:H918)</f>
        <v>#NUM!</v>
      </c>
      <c r="J918" t="e">
        <f t="shared" si="88"/>
        <v>#NUM!</v>
      </c>
      <c r="K918" t="e">
        <f t="shared" si="89"/>
        <v>#NUM!</v>
      </c>
    </row>
    <row r="919" spans="1:11">
      <c r="A919">
        <f t="shared" si="90"/>
        <v>57.895064616154457</v>
      </c>
      <c r="B919" t="e">
        <f t="shared" ref="B919:B982" si="97">(($B$530-A919^2)^0.5/A919)</f>
        <v>#NUM!</v>
      </c>
      <c r="C919">
        <f t="shared" si="91"/>
        <v>4.3812862675286786</v>
      </c>
      <c r="D919">
        <f t="shared" si="94"/>
        <v>-0.22824347439047005</v>
      </c>
      <c r="E919" t="e">
        <f t="shared" si="92"/>
        <v>#NUM!</v>
      </c>
      <c r="F919" t="e">
        <f t="shared" si="93"/>
        <v>#NUM!</v>
      </c>
      <c r="G919" t="e">
        <f t="shared" si="95"/>
        <v>#NUM!</v>
      </c>
      <c r="H919" t="e">
        <f t="shared" si="96"/>
        <v>#NUM!</v>
      </c>
      <c r="I919" t="e">
        <f>SUM($G$534:H919)</f>
        <v>#NUM!</v>
      </c>
      <c r="J919" t="e">
        <f t="shared" ref="J919:J982" si="98">A919-$B$531*E919/(C920-C919)</f>
        <v>#NUM!</v>
      </c>
      <c r="K919" t="e">
        <f t="shared" ref="K919:K982" si="99">A919-$B$531*F919/(D920-D919)</f>
        <v>#NUM!</v>
      </c>
    </row>
    <row r="920" spans="1:11">
      <c r="A920">
        <f t="shared" si="90"/>
        <v>58.044664266325398</v>
      </c>
      <c r="B920" t="e">
        <f t="shared" si="97"/>
        <v>#NUM!</v>
      </c>
      <c r="C920">
        <f t="shared" si="91"/>
        <v>13.344072639543018</v>
      </c>
      <c r="D920">
        <f t="shared" si="94"/>
        <v>-7.4939640019394113E-2</v>
      </c>
      <c r="E920" t="e">
        <f t="shared" si="92"/>
        <v>#NUM!</v>
      </c>
      <c r="F920" t="e">
        <f t="shared" si="93"/>
        <v>#NUM!</v>
      </c>
      <c r="G920" t="e">
        <f t="shared" si="95"/>
        <v>#NUM!</v>
      </c>
      <c r="H920" t="e">
        <f t="shared" si="96"/>
        <v>#NUM!</v>
      </c>
      <c r="I920" t="e">
        <f>SUM($G$534:H920)</f>
        <v>#NUM!</v>
      </c>
      <c r="J920" t="e">
        <f t="shared" si="98"/>
        <v>#NUM!</v>
      </c>
      <c r="K920" t="e">
        <f t="shared" si="99"/>
        <v>#NUM!</v>
      </c>
    </row>
    <row r="921" spans="1:11">
      <c r="A921">
        <f t="shared" si="90"/>
        <v>58.19426391649634</v>
      </c>
      <c r="B921" t="e">
        <f t="shared" si="97"/>
        <v>#NUM!</v>
      </c>
      <c r="C921">
        <f t="shared" si="91"/>
        <v>-13.344072639652614</v>
      </c>
      <c r="D921">
        <f t="shared" si="94"/>
        <v>7.4939640018778633E-2</v>
      </c>
      <c r="E921" t="e">
        <f t="shared" si="92"/>
        <v>#NUM!</v>
      </c>
      <c r="F921" t="e">
        <f t="shared" si="93"/>
        <v>#NUM!</v>
      </c>
      <c r="G921" t="e">
        <f t="shared" si="95"/>
        <v>#NUM!</v>
      </c>
      <c r="H921" t="e">
        <f t="shared" si="96"/>
        <v>#NUM!</v>
      </c>
      <c r="I921" t="e">
        <f>SUM($G$534:H921)</f>
        <v>#NUM!</v>
      </c>
      <c r="J921" t="e">
        <f t="shared" si="98"/>
        <v>#NUM!</v>
      </c>
      <c r="K921" t="e">
        <f t="shared" si="99"/>
        <v>#NUM!</v>
      </c>
    </row>
    <row r="922" spans="1:11">
      <c r="A922">
        <f t="shared" si="90"/>
        <v>58.343863566667281</v>
      </c>
      <c r="B922" t="e">
        <f t="shared" si="97"/>
        <v>#NUM!</v>
      </c>
      <c r="C922">
        <f t="shared" si="91"/>
        <v>-4.3812862675410393</v>
      </c>
      <c r="D922">
        <f t="shared" si="94"/>
        <v>0.22824347438982609</v>
      </c>
      <c r="E922" t="e">
        <f t="shared" si="92"/>
        <v>#NUM!</v>
      </c>
      <c r="F922" t="e">
        <f t="shared" si="93"/>
        <v>#NUM!</v>
      </c>
      <c r="G922" t="e">
        <f t="shared" si="95"/>
        <v>#NUM!</v>
      </c>
      <c r="H922" t="e">
        <f t="shared" si="96"/>
        <v>#NUM!</v>
      </c>
      <c r="I922" t="e">
        <f>SUM($G$534:H922)</f>
        <v>#NUM!</v>
      </c>
      <c r="J922" t="e">
        <f t="shared" si="98"/>
        <v>#NUM!</v>
      </c>
      <c r="K922" t="e">
        <f t="shared" si="99"/>
        <v>#NUM!</v>
      </c>
    </row>
    <row r="923" spans="1:11">
      <c r="A923">
        <f t="shared" si="90"/>
        <v>58.493463216838222</v>
      </c>
      <c r="B923" t="e">
        <f t="shared" si="97"/>
        <v>#NUM!</v>
      </c>
      <c r="C923">
        <f t="shared" si="91"/>
        <v>-2.5479584458368705</v>
      </c>
      <c r="D923">
        <f t="shared" si="94"/>
        <v>0.39247107880974585</v>
      </c>
      <c r="E923" t="e">
        <f t="shared" si="92"/>
        <v>#NUM!</v>
      </c>
      <c r="F923" t="e">
        <f t="shared" si="93"/>
        <v>#NUM!</v>
      </c>
      <c r="G923" t="e">
        <f t="shared" si="95"/>
        <v>#NUM!</v>
      </c>
      <c r="H923" t="e">
        <f t="shared" si="96"/>
        <v>#NUM!</v>
      </c>
      <c r="I923" t="e">
        <f>SUM($G$534:H923)</f>
        <v>#NUM!</v>
      </c>
      <c r="J923" t="e">
        <f t="shared" si="98"/>
        <v>#NUM!</v>
      </c>
      <c r="K923" t="e">
        <f t="shared" si="99"/>
        <v>#NUM!</v>
      </c>
    </row>
    <row r="924" spans="1:11">
      <c r="A924">
        <f t="shared" si="90"/>
        <v>58.643062867009164</v>
      </c>
      <c r="B924" t="e">
        <f t="shared" si="97"/>
        <v>#NUM!</v>
      </c>
      <c r="C924">
        <f t="shared" si="91"/>
        <v>-1.732050807570118</v>
      </c>
      <c r="D924">
        <f t="shared" si="94"/>
        <v>0.57735026918921217</v>
      </c>
      <c r="E924" t="e">
        <f t="shared" si="92"/>
        <v>#NUM!</v>
      </c>
      <c r="F924" t="e">
        <f t="shared" si="93"/>
        <v>#NUM!</v>
      </c>
      <c r="G924" t="e">
        <f t="shared" si="95"/>
        <v>#NUM!</v>
      </c>
      <c r="H924" t="e">
        <f t="shared" si="96"/>
        <v>#NUM!</v>
      </c>
      <c r="I924" t="e">
        <f>SUM($G$534:H924)</f>
        <v>#NUM!</v>
      </c>
      <c r="J924" t="e">
        <f t="shared" si="98"/>
        <v>#NUM!</v>
      </c>
      <c r="K924" t="e">
        <f t="shared" si="99"/>
        <v>#NUM!</v>
      </c>
    </row>
    <row r="925" spans="1:11">
      <c r="A925">
        <f t="shared" si="90"/>
        <v>58.792662517180105</v>
      </c>
      <c r="B925" t="e">
        <f t="shared" si="97"/>
        <v>#NUM!</v>
      </c>
      <c r="C925">
        <f t="shared" si="91"/>
        <v>-1.2539603376635049</v>
      </c>
      <c r="D925">
        <f t="shared" si="94"/>
        <v>0.79747338888189456</v>
      </c>
      <c r="E925" t="e">
        <f t="shared" si="92"/>
        <v>#NUM!</v>
      </c>
      <c r="F925" t="e">
        <f t="shared" si="93"/>
        <v>#NUM!</v>
      </c>
      <c r="G925" t="e">
        <f t="shared" si="95"/>
        <v>#NUM!</v>
      </c>
      <c r="H925" t="e">
        <f t="shared" si="96"/>
        <v>#NUM!</v>
      </c>
      <c r="I925" t="e">
        <f>SUM($G$534:H925)</f>
        <v>#NUM!</v>
      </c>
      <c r="J925" t="e">
        <f t="shared" si="98"/>
        <v>#NUM!</v>
      </c>
      <c r="K925" t="e">
        <f t="shared" si="99"/>
        <v>#NUM!</v>
      </c>
    </row>
    <row r="926" spans="1:11">
      <c r="A926">
        <f t="shared" si="90"/>
        <v>58.942262167351046</v>
      </c>
      <c r="B926" t="e">
        <f t="shared" si="97"/>
        <v>#NUM!</v>
      </c>
      <c r="C926">
        <f t="shared" si="91"/>
        <v>-0.92786440347463417</v>
      </c>
      <c r="D926">
        <f t="shared" si="94"/>
        <v>1.0777436835115508</v>
      </c>
      <c r="E926" t="e">
        <f t="shared" si="92"/>
        <v>#NUM!</v>
      </c>
      <c r="F926" t="e">
        <f t="shared" si="93"/>
        <v>#NUM!</v>
      </c>
      <c r="G926" t="e">
        <f t="shared" si="95"/>
        <v>#NUM!</v>
      </c>
      <c r="H926" t="e">
        <f t="shared" si="96"/>
        <v>#NUM!</v>
      </c>
      <c r="I926" t="e">
        <f>SUM($G$534:H926)</f>
        <v>#NUM!</v>
      </c>
      <c r="J926" t="e">
        <f t="shared" si="98"/>
        <v>#NUM!</v>
      </c>
      <c r="K926" t="e">
        <f t="shared" si="99"/>
        <v>#NUM!</v>
      </c>
    </row>
    <row r="927" spans="1:11">
      <c r="A927">
        <f t="shared" si="90"/>
        <v>59.091861817521988</v>
      </c>
      <c r="B927" t="e">
        <f t="shared" si="97"/>
        <v>#NUM!</v>
      </c>
      <c r="C927">
        <f t="shared" si="91"/>
        <v>-0.68178845580122838</v>
      </c>
      <c r="D927">
        <f t="shared" si="94"/>
        <v>1.4667306134199849</v>
      </c>
      <c r="E927" t="e">
        <f t="shared" si="92"/>
        <v>#NUM!</v>
      </c>
      <c r="F927" t="e">
        <f t="shared" si="93"/>
        <v>#NUM!</v>
      </c>
      <c r="G927" t="e">
        <f t="shared" si="95"/>
        <v>#NUM!</v>
      </c>
      <c r="H927" t="e">
        <f t="shared" si="96"/>
        <v>#NUM!</v>
      </c>
      <c r="I927" t="e">
        <f>SUM($G$534:H927)</f>
        <v>#NUM!</v>
      </c>
      <c r="J927" t="e">
        <f t="shared" si="98"/>
        <v>#NUM!</v>
      </c>
      <c r="K927" t="e">
        <f t="shared" si="99"/>
        <v>#NUM!</v>
      </c>
    </row>
    <row r="928" spans="1:11">
      <c r="A928">
        <f t="shared" si="90"/>
        <v>59.241461467692929</v>
      </c>
      <c r="B928" t="e">
        <f t="shared" si="97"/>
        <v>#NUM!</v>
      </c>
      <c r="C928">
        <f t="shared" si="91"/>
        <v>-0.48157461880791663</v>
      </c>
      <c r="D928">
        <f t="shared" si="94"/>
        <v>2.0765213965706635</v>
      </c>
      <c r="E928" t="e">
        <f t="shared" si="92"/>
        <v>#NUM!</v>
      </c>
      <c r="F928" t="e">
        <f t="shared" si="93"/>
        <v>#NUM!</v>
      </c>
      <c r="G928" t="e">
        <f t="shared" si="95"/>
        <v>#NUM!</v>
      </c>
      <c r="H928" t="e">
        <f t="shared" si="96"/>
        <v>#NUM!</v>
      </c>
      <c r="I928" t="e">
        <f>SUM($G$534:H928)</f>
        <v>#NUM!</v>
      </c>
      <c r="J928" t="e">
        <f t="shared" si="98"/>
        <v>#NUM!</v>
      </c>
      <c r="K928" t="e">
        <f t="shared" si="99"/>
        <v>#NUM!</v>
      </c>
    </row>
    <row r="929" spans="1:11">
      <c r="A929">
        <f t="shared" si="90"/>
        <v>59.39106111786387</v>
      </c>
      <c r="B929" t="e">
        <f t="shared" si="97"/>
        <v>#NUM!</v>
      </c>
      <c r="C929">
        <f t="shared" si="91"/>
        <v>-0.30845914892768717</v>
      </c>
      <c r="D929">
        <f t="shared" si="94"/>
        <v>3.2419203757656496</v>
      </c>
      <c r="E929" t="e">
        <f t="shared" si="92"/>
        <v>#NUM!</v>
      </c>
      <c r="F929" t="e">
        <f t="shared" si="93"/>
        <v>#NUM!</v>
      </c>
      <c r="G929" t="e">
        <f t="shared" si="95"/>
        <v>#NUM!</v>
      </c>
      <c r="H929" t="e">
        <f t="shared" si="96"/>
        <v>#NUM!</v>
      </c>
      <c r="I929" t="e">
        <f>SUM($G$534:H929)</f>
        <v>#NUM!</v>
      </c>
      <c r="J929" t="e">
        <f t="shared" si="98"/>
        <v>#NUM!</v>
      </c>
      <c r="K929" t="e">
        <f t="shared" si="99"/>
        <v>#NUM!</v>
      </c>
    </row>
    <row r="930" spans="1:11">
      <c r="A930">
        <f t="shared" si="90"/>
        <v>59.540660768034812</v>
      </c>
      <c r="B930" t="e">
        <f t="shared" si="97"/>
        <v>#NUM!</v>
      </c>
      <c r="C930">
        <f t="shared" si="91"/>
        <v>-0.15072574825105897</v>
      </c>
      <c r="D930">
        <f t="shared" si="94"/>
        <v>6.6345664997750253</v>
      </c>
      <c r="E930" t="e">
        <f t="shared" si="92"/>
        <v>#NUM!</v>
      </c>
      <c r="F930" t="e">
        <f t="shared" si="93"/>
        <v>#NUM!</v>
      </c>
      <c r="G930" t="e">
        <f t="shared" si="95"/>
        <v>#NUM!</v>
      </c>
      <c r="H930" t="e">
        <f t="shared" si="96"/>
        <v>#NUM!</v>
      </c>
      <c r="I930" t="e">
        <f>SUM($G$534:H930)</f>
        <v>#NUM!</v>
      </c>
      <c r="J930" t="e">
        <f t="shared" si="98"/>
        <v>#NUM!</v>
      </c>
      <c r="K930" t="e">
        <f t="shared" si="99"/>
        <v>#NUM!</v>
      </c>
    </row>
    <row r="931" spans="1:11">
      <c r="A931">
        <f t="shared" si="90"/>
        <v>59.690260418205753</v>
      </c>
      <c r="B931" t="e">
        <f t="shared" si="97"/>
        <v>#NUM!</v>
      </c>
      <c r="C931">
        <f t="shared" si="91"/>
        <v>-3.1851929947757096E-13</v>
      </c>
      <c r="D931">
        <f t="shared" si="94"/>
        <v>3139527186076.8882</v>
      </c>
      <c r="E931" t="e">
        <f t="shared" si="92"/>
        <v>#NUM!</v>
      </c>
      <c r="F931" t="e">
        <f t="shared" si="93"/>
        <v>#NUM!</v>
      </c>
      <c r="G931" t="e">
        <f t="shared" si="95"/>
        <v>#NUM!</v>
      </c>
      <c r="H931" t="e">
        <f t="shared" si="96"/>
        <v>#NUM!</v>
      </c>
      <c r="I931" t="e">
        <f>SUM($G$534:H931)</f>
        <v>#NUM!</v>
      </c>
      <c r="J931" t="e">
        <f t="shared" si="98"/>
        <v>#NUM!</v>
      </c>
      <c r="K931" t="e">
        <f t="shared" si="99"/>
        <v>#NUM!</v>
      </c>
    </row>
    <row r="932" spans="1:11">
      <c r="A932">
        <f t="shared" si="90"/>
        <v>59.839860068376694</v>
      </c>
      <c r="B932" t="e">
        <f t="shared" si="97"/>
        <v>#NUM!</v>
      </c>
      <c r="C932">
        <f t="shared" si="91"/>
        <v>0.15072574825040747</v>
      </c>
      <c r="D932">
        <f t="shared" si="94"/>
        <v>-6.6345664998037028</v>
      </c>
      <c r="E932" t="e">
        <f t="shared" si="92"/>
        <v>#NUM!</v>
      </c>
      <c r="F932" t="e">
        <f t="shared" si="93"/>
        <v>#NUM!</v>
      </c>
      <c r="G932" t="e">
        <f t="shared" si="95"/>
        <v>#NUM!</v>
      </c>
      <c r="H932" t="e">
        <f t="shared" si="96"/>
        <v>#NUM!</v>
      </c>
      <c r="I932" t="e">
        <f>SUM($G$534:H932)</f>
        <v>#NUM!</v>
      </c>
      <c r="J932" t="e">
        <f t="shared" si="98"/>
        <v>#NUM!</v>
      </c>
      <c r="K932" t="e">
        <f t="shared" si="99"/>
        <v>#NUM!</v>
      </c>
    </row>
    <row r="933" spans="1:11">
      <c r="A933">
        <f t="shared" si="90"/>
        <v>59.989459718547636</v>
      </c>
      <c r="B933" t="e">
        <f t="shared" si="97"/>
        <v>#NUM!</v>
      </c>
      <c r="C933">
        <f t="shared" si="91"/>
        <v>0.3084591489269895</v>
      </c>
      <c r="D933">
        <f t="shared" si="94"/>
        <v>-3.241920375772982</v>
      </c>
      <c r="E933" t="e">
        <f t="shared" si="92"/>
        <v>#NUM!</v>
      </c>
      <c r="F933" t="e">
        <f t="shared" si="93"/>
        <v>#NUM!</v>
      </c>
      <c r="G933" t="e">
        <f t="shared" si="95"/>
        <v>#NUM!</v>
      </c>
      <c r="H933" t="e">
        <f t="shared" si="96"/>
        <v>#NUM!</v>
      </c>
      <c r="I933" t="e">
        <f>SUM($G$534:H933)</f>
        <v>#NUM!</v>
      </c>
      <c r="J933" t="e">
        <f t="shared" si="98"/>
        <v>#NUM!</v>
      </c>
      <c r="K933" t="e">
        <f t="shared" si="99"/>
        <v>#NUM!</v>
      </c>
    </row>
    <row r="934" spans="1:11">
      <c r="A934">
        <f t="shared" si="90"/>
        <v>60.139059368718577</v>
      </c>
      <c r="B934" t="e">
        <f t="shared" si="97"/>
        <v>#NUM!</v>
      </c>
      <c r="C934">
        <f t="shared" si="91"/>
        <v>0.48157461880713187</v>
      </c>
      <c r="D934">
        <f t="shared" si="94"/>
        <v>-2.0765213965740474</v>
      </c>
      <c r="E934" t="e">
        <f t="shared" si="92"/>
        <v>#NUM!</v>
      </c>
      <c r="F934" t="e">
        <f t="shared" si="93"/>
        <v>#NUM!</v>
      </c>
      <c r="G934" t="e">
        <f t="shared" si="95"/>
        <v>#NUM!</v>
      </c>
      <c r="H934" t="e">
        <f t="shared" si="96"/>
        <v>#NUM!</v>
      </c>
      <c r="I934" t="e">
        <f>SUM($G$534:H934)</f>
        <v>#NUM!</v>
      </c>
      <c r="J934" t="e">
        <f t="shared" si="98"/>
        <v>#NUM!</v>
      </c>
      <c r="K934" t="e">
        <f t="shared" si="99"/>
        <v>#NUM!</v>
      </c>
    </row>
    <row r="935" spans="1:11">
      <c r="A935">
        <f t="shared" si="90"/>
        <v>60.288659018889518</v>
      </c>
      <c r="B935" t="e">
        <f t="shared" si="97"/>
        <v>#NUM!</v>
      </c>
      <c r="C935">
        <f t="shared" si="91"/>
        <v>0.68178845580029523</v>
      </c>
      <c r="D935">
        <f t="shared" si="94"/>
        <v>-1.4667306134219924</v>
      </c>
      <c r="E935" t="e">
        <f t="shared" si="92"/>
        <v>#NUM!</v>
      </c>
      <c r="F935" t="e">
        <f t="shared" si="93"/>
        <v>#NUM!</v>
      </c>
      <c r="G935" t="e">
        <f t="shared" si="95"/>
        <v>#NUM!</v>
      </c>
      <c r="H935" t="e">
        <f t="shared" si="96"/>
        <v>#NUM!</v>
      </c>
      <c r="I935" t="e">
        <f>SUM($G$534:H935)</f>
        <v>#NUM!</v>
      </c>
      <c r="J935" t="e">
        <f t="shared" si="98"/>
        <v>#NUM!</v>
      </c>
      <c r="K935" t="e">
        <f t="shared" si="99"/>
        <v>#NUM!</v>
      </c>
    </row>
    <row r="936" spans="1:11">
      <c r="A936">
        <f t="shared" si="90"/>
        <v>60.43825866906046</v>
      </c>
      <c r="B936" t="e">
        <f t="shared" si="97"/>
        <v>#NUM!</v>
      </c>
      <c r="C936">
        <f t="shared" si="91"/>
        <v>0.92786440347344867</v>
      </c>
      <c r="D936">
        <f t="shared" si="94"/>
        <v>-1.0777436835129277</v>
      </c>
      <c r="E936" t="e">
        <f t="shared" si="92"/>
        <v>#NUM!</v>
      </c>
      <c r="F936" t="e">
        <f t="shared" si="93"/>
        <v>#NUM!</v>
      </c>
      <c r="G936" t="e">
        <f t="shared" si="95"/>
        <v>#NUM!</v>
      </c>
      <c r="H936" t="e">
        <f t="shared" si="96"/>
        <v>#NUM!</v>
      </c>
      <c r="I936" t="e">
        <f>SUM($G$534:H936)</f>
        <v>#NUM!</v>
      </c>
      <c r="J936" t="e">
        <f t="shared" si="98"/>
        <v>#NUM!</v>
      </c>
      <c r="K936" t="e">
        <f t="shared" si="99"/>
        <v>#NUM!</v>
      </c>
    </row>
    <row r="937" spans="1:11">
      <c r="A937">
        <f t="shared" si="90"/>
        <v>60.587858319231401</v>
      </c>
      <c r="B937" t="e">
        <f t="shared" si="97"/>
        <v>#NUM!</v>
      </c>
      <c r="C937">
        <f t="shared" si="91"/>
        <v>1.2539603376618662</v>
      </c>
      <c r="D937">
        <f t="shared" si="94"/>
        <v>-0.79747338888293662</v>
      </c>
      <c r="E937" t="e">
        <f t="shared" si="92"/>
        <v>#NUM!</v>
      </c>
      <c r="F937" t="e">
        <f t="shared" si="93"/>
        <v>#NUM!</v>
      </c>
      <c r="G937" t="e">
        <f t="shared" si="95"/>
        <v>#NUM!</v>
      </c>
      <c r="H937" t="e">
        <f t="shared" si="96"/>
        <v>#NUM!</v>
      </c>
      <c r="I937" t="e">
        <f>SUM($G$534:H937)</f>
        <v>#NUM!</v>
      </c>
      <c r="J937" t="e">
        <f t="shared" si="98"/>
        <v>#NUM!</v>
      </c>
      <c r="K937" t="e">
        <f t="shared" si="99"/>
        <v>#NUM!</v>
      </c>
    </row>
    <row r="938" spans="1:11">
      <c r="A938">
        <f t="shared" si="90"/>
        <v>60.737457969402342</v>
      </c>
      <c r="B938" t="e">
        <f t="shared" si="97"/>
        <v>#NUM!</v>
      </c>
      <c r="C938">
        <f t="shared" si="91"/>
        <v>1.7320508075675698</v>
      </c>
      <c r="D938">
        <f t="shared" si="94"/>
        <v>-0.5773502691900616</v>
      </c>
      <c r="E938" t="e">
        <f t="shared" si="92"/>
        <v>#NUM!</v>
      </c>
      <c r="F938" t="e">
        <f t="shared" si="93"/>
        <v>#NUM!</v>
      </c>
      <c r="G938" t="e">
        <f t="shared" si="95"/>
        <v>#NUM!</v>
      </c>
      <c r="H938" t="e">
        <f t="shared" si="96"/>
        <v>#NUM!</v>
      </c>
      <c r="I938" t="e">
        <f>SUM($G$534:H938)</f>
        <v>#NUM!</v>
      </c>
      <c r="J938" t="e">
        <f t="shared" si="98"/>
        <v>#NUM!</v>
      </c>
      <c r="K938" t="e">
        <f t="shared" si="99"/>
        <v>#NUM!</v>
      </c>
    </row>
    <row r="939" spans="1:11">
      <c r="A939">
        <f t="shared" si="90"/>
        <v>60.887057619573284</v>
      </c>
      <c r="B939" t="e">
        <f t="shared" si="97"/>
        <v>#NUM!</v>
      </c>
      <c r="C939">
        <f t="shared" si="91"/>
        <v>2.5479584458320979</v>
      </c>
      <c r="D939">
        <f t="shared" si="94"/>
        <v>-0.39247107881048099</v>
      </c>
      <c r="E939" t="e">
        <f t="shared" si="92"/>
        <v>#NUM!</v>
      </c>
      <c r="F939" t="e">
        <f t="shared" si="93"/>
        <v>#NUM!</v>
      </c>
      <c r="G939" t="e">
        <f t="shared" si="95"/>
        <v>#NUM!</v>
      </c>
      <c r="H939" t="e">
        <f t="shared" si="96"/>
        <v>#NUM!</v>
      </c>
      <c r="I939" t="e">
        <f>SUM($G$534:H939)</f>
        <v>#NUM!</v>
      </c>
      <c r="J939" t="e">
        <f t="shared" si="98"/>
        <v>#NUM!</v>
      </c>
      <c r="K939" t="e">
        <f t="shared" si="99"/>
        <v>#NUM!</v>
      </c>
    </row>
    <row r="940" spans="1:11">
      <c r="A940">
        <f t="shared" si="90"/>
        <v>61.036657269744225</v>
      </c>
      <c r="B940" t="e">
        <f t="shared" si="97"/>
        <v>#NUM!</v>
      </c>
      <c r="C940">
        <f t="shared" si="91"/>
        <v>4.3812862675281741</v>
      </c>
      <c r="D940">
        <f t="shared" si="94"/>
        <v>-0.22824347439049633</v>
      </c>
      <c r="E940" t="e">
        <f t="shared" si="92"/>
        <v>#NUM!</v>
      </c>
      <c r="F940" t="e">
        <f t="shared" si="93"/>
        <v>#NUM!</v>
      </c>
      <c r="G940" t="e">
        <f t="shared" si="95"/>
        <v>#NUM!</v>
      </c>
      <c r="H940" t="e">
        <f t="shared" si="96"/>
        <v>#NUM!</v>
      </c>
      <c r="I940" t="e">
        <f>SUM($G$534:H940)</f>
        <v>#NUM!</v>
      </c>
      <c r="J940" t="e">
        <f t="shared" si="98"/>
        <v>#NUM!</v>
      </c>
      <c r="K940" t="e">
        <f t="shared" si="99"/>
        <v>#NUM!</v>
      </c>
    </row>
    <row r="941" spans="1:11">
      <c r="A941">
        <f t="shared" si="90"/>
        <v>61.186256919915166</v>
      </c>
      <c r="B941" t="e">
        <f t="shared" si="97"/>
        <v>#NUM!</v>
      </c>
      <c r="C941">
        <f t="shared" si="91"/>
        <v>13.344072639538544</v>
      </c>
      <c r="D941">
        <f t="shared" si="94"/>
        <v>-7.4939640019419246E-2</v>
      </c>
      <c r="E941" t="e">
        <f t="shared" si="92"/>
        <v>#NUM!</v>
      </c>
      <c r="F941" t="e">
        <f t="shared" si="93"/>
        <v>#NUM!</v>
      </c>
      <c r="G941" t="e">
        <f t="shared" si="95"/>
        <v>#NUM!</v>
      </c>
      <c r="H941" t="e">
        <f t="shared" si="96"/>
        <v>#NUM!</v>
      </c>
      <c r="I941" t="e">
        <f>SUM($G$534:H941)</f>
        <v>#NUM!</v>
      </c>
      <c r="J941" t="e">
        <f t="shared" si="98"/>
        <v>#NUM!</v>
      </c>
      <c r="K941" t="e">
        <f t="shared" si="99"/>
        <v>#NUM!</v>
      </c>
    </row>
    <row r="942" spans="1:11">
      <c r="A942">
        <f t="shared" si="90"/>
        <v>61.335856570086108</v>
      </c>
      <c r="B942" t="e">
        <f t="shared" si="97"/>
        <v>#NUM!</v>
      </c>
      <c r="C942">
        <f t="shared" si="91"/>
        <v>-13.344072639657089</v>
      </c>
      <c r="D942">
        <f t="shared" si="94"/>
        <v>7.4939640018753501E-2</v>
      </c>
      <c r="E942" t="e">
        <f t="shared" si="92"/>
        <v>#NUM!</v>
      </c>
      <c r="F942" t="e">
        <f t="shared" si="93"/>
        <v>#NUM!</v>
      </c>
      <c r="G942" t="e">
        <f t="shared" si="95"/>
        <v>#NUM!</v>
      </c>
      <c r="H942" t="e">
        <f t="shared" si="96"/>
        <v>#NUM!</v>
      </c>
      <c r="I942" t="e">
        <f>SUM($G$534:H942)</f>
        <v>#NUM!</v>
      </c>
      <c r="J942" t="e">
        <f t="shared" si="98"/>
        <v>#NUM!</v>
      </c>
      <c r="K942" t="e">
        <f t="shared" si="99"/>
        <v>#NUM!</v>
      </c>
    </row>
    <row r="943" spans="1:11">
      <c r="A943">
        <f t="shared" si="90"/>
        <v>61.485456220257049</v>
      </c>
      <c r="B943" t="e">
        <f t="shared" si="97"/>
        <v>#NUM!</v>
      </c>
      <c r="C943">
        <f t="shared" si="91"/>
        <v>-4.3812862675415438</v>
      </c>
      <c r="D943">
        <f t="shared" si="94"/>
        <v>0.22824347438979983</v>
      </c>
      <c r="E943" t="e">
        <f t="shared" si="92"/>
        <v>#NUM!</v>
      </c>
      <c r="F943" t="e">
        <f t="shared" si="93"/>
        <v>#NUM!</v>
      </c>
      <c r="G943" t="e">
        <f t="shared" si="95"/>
        <v>#NUM!</v>
      </c>
      <c r="H943" t="e">
        <f t="shared" si="96"/>
        <v>#NUM!</v>
      </c>
      <c r="I943" t="e">
        <f>SUM($G$534:H943)</f>
        <v>#NUM!</v>
      </c>
      <c r="J943" t="e">
        <f t="shared" si="98"/>
        <v>#NUM!</v>
      </c>
      <c r="K943" t="e">
        <f t="shared" si="99"/>
        <v>#NUM!</v>
      </c>
    </row>
    <row r="944" spans="1:11">
      <c r="A944">
        <f t="shared" si="90"/>
        <v>61.63505587042799</v>
      </c>
      <c r="B944" t="e">
        <f t="shared" si="97"/>
        <v>#NUM!</v>
      </c>
      <c r="C944">
        <f t="shared" si="91"/>
        <v>-2.5479584458370574</v>
      </c>
      <c r="D944">
        <f t="shared" si="94"/>
        <v>0.3924710788097171</v>
      </c>
      <c r="E944" t="e">
        <f t="shared" si="92"/>
        <v>#NUM!</v>
      </c>
      <c r="F944" t="e">
        <f t="shared" si="93"/>
        <v>#NUM!</v>
      </c>
      <c r="G944" t="e">
        <f t="shared" si="95"/>
        <v>#NUM!</v>
      </c>
      <c r="H944" t="e">
        <f t="shared" si="96"/>
        <v>#NUM!</v>
      </c>
      <c r="I944" t="e">
        <f>SUM($G$534:H944)</f>
        <v>#NUM!</v>
      </c>
      <c r="J944" t="e">
        <f t="shared" si="98"/>
        <v>#NUM!</v>
      </c>
      <c r="K944" t="e">
        <f t="shared" si="99"/>
        <v>#NUM!</v>
      </c>
    </row>
    <row r="945" spans="1:11">
      <c r="A945">
        <f t="shared" si="90"/>
        <v>61.784655520598932</v>
      </c>
      <c r="B945" t="e">
        <f t="shared" si="97"/>
        <v>#NUM!</v>
      </c>
      <c r="C945">
        <f t="shared" si="91"/>
        <v>-1.7320508075702181</v>
      </c>
      <c r="D945">
        <f t="shared" si="94"/>
        <v>0.57735026918917887</v>
      </c>
      <c r="E945" t="e">
        <f t="shared" si="92"/>
        <v>#NUM!</v>
      </c>
      <c r="F945" t="e">
        <f t="shared" si="93"/>
        <v>#NUM!</v>
      </c>
      <c r="G945" t="e">
        <f t="shared" si="95"/>
        <v>#NUM!</v>
      </c>
      <c r="H945" t="e">
        <f t="shared" si="96"/>
        <v>#NUM!</v>
      </c>
      <c r="I945" t="e">
        <f>SUM($G$534:H945)</f>
        <v>#NUM!</v>
      </c>
      <c r="J945" t="e">
        <f t="shared" si="98"/>
        <v>#NUM!</v>
      </c>
      <c r="K945" t="e">
        <f t="shared" si="99"/>
        <v>#NUM!</v>
      </c>
    </row>
    <row r="946" spans="1:11">
      <c r="A946">
        <f t="shared" si="90"/>
        <v>61.934255170769873</v>
      </c>
      <c r="B946" t="e">
        <f t="shared" si="97"/>
        <v>#NUM!</v>
      </c>
      <c r="C946">
        <f t="shared" si="91"/>
        <v>-1.2539603376635691</v>
      </c>
      <c r="D946">
        <f t="shared" si="94"/>
        <v>0.79747338888185371</v>
      </c>
      <c r="E946" t="e">
        <f t="shared" si="92"/>
        <v>#NUM!</v>
      </c>
      <c r="F946" t="e">
        <f t="shared" si="93"/>
        <v>#NUM!</v>
      </c>
      <c r="G946" t="e">
        <f t="shared" si="95"/>
        <v>#NUM!</v>
      </c>
      <c r="H946" t="e">
        <f t="shared" si="96"/>
        <v>#NUM!</v>
      </c>
      <c r="I946" t="e">
        <f>SUM($G$534:H946)</f>
        <v>#NUM!</v>
      </c>
      <c r="J946" t="e">
        <f t="shared" si="98"/>
        <v>#NUM!</v>
      </c>
      <c r="K946" t="e">
        <f t="shared" si="99"/>
        <v>#NUM!</v>
      </c>
    </row>
    <row r="947" spans="1:11">
      <c r="A947">
        <f t="shared" si="90"/>
        <v>62.083854820940815</v>
      </c>
      <c r="B947" t="e">
        <f t="shared" si="97"/>
        <v>#NUM!</v>
      </c>
      <c r="C947">
        <f t="shared" si="91"/>
        <v>-0.92786440347468069</v>
      </c>
      <c r="D947">
        <f t="shared" si="94"/>
        <v>1.0777436835114969</v>
      </c>
      <c r="E947" t="e">
        <f t="shared" si="92"/>
        <v>#NUM!</v>
      </c>
      <c r="F947" t="e">
        <f t="shared" si="93"/>
        <v>#NUM!</v>
      </c>
      <c r="G947" t="e">
        <f t="shared" si="95"/>
        <v>#NUM!</v>
      </c>
      <c r="H947" t="e">
        <f t="shared" si="96"/>
        <v>#NUM!</v>
      </c>
      <c r="I947" t="e">
        <f>SUM($G$534:H947)</f>
        <v>#NUM!</v>
      </c>
      <c r="J947" t="e">
        <f t="shared" si="98"/>
        <v>#NUM!</v>
      </c>
      <c r="K947" t="e">
        <f t="shared" si="99"/>
        <v>#NUM!</v>
      </c>
    </row>
    <row r="948" spans="1:11">
      <c r="A948">
        <f t="shared" si="90"/>
        <v>62.233454471111756</v>
      </c>
      <c r="B948" t="e">
        <f t="shared" si="97"/>
        <v>#NUM!</v>
      </c>
      <c r="C948">
        <f t="shared" si="91"/>
        <v>-0.68178845580126501</v>
      </c>
      <c r="D948">
        <f t="shared" si="94"/>
        <v>1.4667306134199061</v>
      </c>
      <c r="E948" t="e">
        <f t="shared" si="92"/>
        <v>#NUM!</v>
      </c>
      <c r="F948" t="e">
        <f t="shared" si="93"/>
        <v>#NUM!</v>
      </c>
      <c r="G948" t="e">
        <f t="shared" si="95"/>
        <v>#NUM!</v>
      </c>
      <c r="H948" t="e">
        <f t="shared" si="96"/>
        <v>#NUM!</v>
      </c>
      <c r="I948" t="e">
        <f>SUM($G$534:H948)</f>
        <v>#NUM!</v>
      </c>
      <c r="J948" t="e">
        <f t="shared" si="98"/>
        <v>#NUM!</v>
      </c>
      <c r="K948" t="e">
        <f t="shared" si="99"/>
        <v>#NUM!</v>
      </c>
    </row>
    <row r="949" spans="1:11">
      <c r="A949">
        <f t="shared" si="90"/>
        <v>62.383054121282697</v>
      </c>
      <c r="B949" t="e">
        <f t="shared" si="97"/>
        <v>#NUM!</v>
      </c>
      <c r="C949">
        <f t="shared" si="91"/>
        <v>-0.48157461880794744</v>
      </c>
      <c r="D949">
        <f t="shared" si="94"/>
        <v>2.0765213965705307</v>
      </c>
      <c r="E949" t="e">
        <f t="shared" si="92"/>
        <v>#NUM!</v>
      </c>
      <c r="F949" t="e">
        <f t="shared" si="93"/>
        <v>#NUM!</v>
      </c>
      <c r="G949" t="e">
        <f t="shared" si="95"/>
        <v>#NUM!</v>
      </c>
      <c r="H949" t="e">
        <f t="shared" si="96"/>
        <v>#NUM!</v>
      </c>
      <c r="I949" t="e">
        <f>SUM($G$534:H949)</f>
        <v>#NUM!</v>
      </c>
      <c r="J949" t="e">
        <f t="shared" si="98"/>
        <v>#NUM!</v>
      </c>
      <c r="K949" t="e">
        <f t="shared" si="99"/>
        <v>#NUM!</v>
      </c>
    </row>
    <row r="950" spans="1:11">
      <c r="A950">
        <f t="shared" si="90"/>
        <v>62.532653771453639</v>
      </c>
      <c r="B950" t="e">
        <f t="shared" si="97"/>
        <v>#NUM!</v>
      </c>
      <c r="C950">
        <f t="shared" si="91"/>
        <v>-0.30845914892771453</v>
      </c>
      <c r="D950">
        <f t="shared" si="94"/>
        <v>3.2419203757653619</v>
      </c>
      <c r="E950" t="e">
        <f t="shared" si="92"/>
        <v>#NUM!</v>
      </c>
      <c r="F950" t="e">
        <f t="shared" si="93"/>
        <v>#NUM!</v>
      </c>
      <c r="G950" t="e">
        <f t="shared" si="95"/>
        <v>#NUM!</v>
      </c>
      <c r="H950" t="e">
        <f t="shared" si="96"/>
        <v>#NUM!</v>
      </c>
      <c r="I950" t="e">
        <f>SUM($G$534:H950)</f>
        <v>#NUM!</v>
      </c>
      <c r="J950" t="e">
        <f t="shared" si="98"/>
        <v>#NUM!</v>
      </c>
      <c r="K950" t="e">
        <f t="shared" si="99"/>
        <v>#NUM!</v>
      </c>
    </row>
    <row r="951" spans="1:11">
      <c r="A951">
        <f t="shared" si="90"/>
        <v>62.68225342162458</v>
      </c>
      <c r="B951" t="e">
        <f t="shared" si="97"/>
        <v>#NUM!</v>
      </c>
      <c r="C951">
        <f t="shared" si="91"/>
        <v>-0.15072574825108453</v>
      </c>
      <c r="D951">
        <f t="shared" si="94"/>
        <v>6.6345664997739</v>
      </c>
      <c r="E951" t="e">
        <f t="shared" si="92"/>
        <v>#NUM!</v>
      </c>
      <c r="F951" t="e">
        <f t="shared" si="93"/>
        <v>#NUM!</v>
      </c>
      <c r="G951" t="e">
        <f t="shared" si="95"/>
        <v>#NUM!</v>
      </c>
      <c r="H951" t="e">
        <f t="shared" si="96"/>
        <v>#NUM!</v>
      </c>
      <c r="I951" t="e">
        <f>SUM($G$534:H951)</f>
        <v>#NUM!</v>
      </c>
      <c r="J951" t="e">
        <f t="shared" si="98"/>
        <v>#NUM!</v>
      </c>
      <c r="K951" t="e">
        <f t="shared" si="99"/>
        <v>#NUM!</v>
      </c>
    </row>
    <row r="952" spans="1:11">
      <c r="A952">
        <f t="shared" si="90"/>
        <v>62.831853071795521</v>
      </c>
      <c r="B952" t="e">
        <f t="shared" si="97"/>
        <v>#NUM!</v>
      </c>
      <c r="C952">
        <f t="shared" si="91"/>
        <v>-3.4351081007466533E-13</v>
      </c>
      <c r="D952">
        <f t="shared" si="94"/>
        <v>2911116537446.4941</v>
      </c>
      <c r="E952" t="e">
        <f t="shared" si="92"/>
        <v>#NUM!</v>
      </c>
      <c r="F952" t="e">
        <f t="shared" si="93"/>
        <v>#NUM!</v>
      </c>
      <c r="G952" t="e">
        <f t="shared" si="95"/>
        <v>#NUM!</v>
      </c>
      <c r="H952" t="e">
        <f t="shared" si="96"/>
        <v>#NUM!</v>
      </c>
      <c r="I952" t="e">
        <f>SUM($G$534:H952)</f>
        <v>#NUM!</v>
      </c>
      <c r="J952" t="e">
        <f t="shared" si="98"/>
        <v>#NUM!</v>
      </c>
      <c r="K952" t="e">
        <f t="shared" si="99"/>
        <v>#NUM!</v>
      </c>
    </row>
    <row r="953" spans="1:11">
      <c r="A953">
        <f t="shared" si="90"/>
        <v>62.981452721966463</v>
      </c>
      <c r="B953" t="e">
        <f t="shared" si="97"/>
        <v>#NUM!</v>
      </c>
      <c r="C953">
        <f t="shared" si="91"/>
        <v>0.1507257482503819</v>
      </c>
      <c r="D953">
        <f t="shared" si="94"/>
        <v>-6.6345664998048282</v>
      </c>
      <c r="E953" t="e">
        <f t="shared" si="92"/>
        <v>#NUM!</v>
      </c>
      <c r="F953" t="e">
        <f t="shared" si="93"/>
        <v>#NUM!</v>
      </c>
      <c r="G953" t="e">
        <f t="shared" si="95"/>
        <v>#NUM!</v>
      </c>
      <c r="H953" t="e">
        <f t="shared" si="96"/>
        <v>#NUM!</v>
      </c>
      <c r="I953" t="e">
        <f>SUM($G$534:H953)</f>
        <v>#NUM!</v>
      </c>
      <c r="J953" t="e">
        <f t="shared" si="98"/>
        <v>#NUM!</v>
      </c>
      <c r="K953" t="e">
        <f t="shared" si="99"/>
        <v>#NUM!</v>
      </c>
    </row>
    <row r="954" spans="1:11">
      <c r="A954">
        <f t="shared" si="90"/>
        <v>63.131052372137404</v>
      </c>
      <c r="B954" t="e">
        <f t="shared" si="97"/>
        <v>#NUM!</v>
      </c>
      <c r="C954">
        <f t="shared" si="91"/>
        <v>0.30845914892696213</v>
      </c>
      <c r="D954">
        <f t="shared" si="94"/>
        <v>-3.2419203757732697</v>
      </c>
      <c r="E954" t="e">
        <f t="shared" si="92"/>
        <v>#NUM!</v>
      </c>
      <c r="F954" t="e">
        <f t="shared" si="93"/>
        <v>#NUM!</v>
      </c>
      <c r="G954" t="e">
        <f t="shared" si="95"/>
        <v>#NUM!</v>
      </c>
      <c r="H954" t="e">
        <f t="shared" si="96"/>
        <v>#NUM!</v>
      </c>
      <c r="I954" t="e">
        <f>SUM($G$534:H954)</f>
        <v>#NUM!</v>
      </c>
      <c r="J954" t="e">
        <f t="shared" si="98"/>
        <v>#NUM!</v>
      </c>
      <c r="K954" t="e">
        <f t="shared" si="99"/>
        <v>#NUM!</v>
      </c>
    </row>
    <row r="955" spans="1:11">
      <c r="A955">
        <f t="shared" si="90"/>
        <v>63.280652022308345</v>
      </c>
      <c r="B955" t="e">
        <f t="shared" si="97"/>
        <v>#NUM!</v>
      </c>
      <c r="C955">
        <f t="shared" si="91"/>
        <v>0.48157461880710106</v>
      </c>
      <c r="D955">
        <f t="shared" si="94"/>
        <v>-2.0765213965741802</v>
      </c>
      <c r="E955" t="e">
        <f t="shared" si="92"/>
        <v>#NUM!</v>
      </c>
      <c r="F955" t="e">
        <f t="shared" si="93"/>
        <v>#NUM!</v>
      </c>
      <c r="G955" t="e">
        <f t="shared" si="95"/>
        <v>#NUM!</v>
      </c>
      <c r="H955" t="e">
        <f t="shared" si="96"/>
        <v>#NUM!</v>
      </c>
      <c r="I955" t="e">
        <f>SUM($G$534:H955)</f>
        <v>#NUM!</v>
      </c>
      <c r="J955" t="e">
        <f t="shared" si="98"/>
        <v>#NUM!</v>
      </c>
      <c r="K955" t="e">
        <f t="shared" si="99"/>
        <v>#NUM!</v>
      </c>
    </row>
    <row r="956" spans="1:11">
      <c r="A956">
        <f t="shared" si="90"/>
        <v>63.430251672479287</v>
      </c>
      <c r="B956" t="e">
        <f t="shared" si="97"/>
        <v>#NUM!</v>
      </c>
      <c r="C956">
        <f t="shared" si="91"/>
        <v>0.6817884558002586</v>
      </c>
      <c r="D956">
        <f t="shared" si="94"/>
        <v>-1.4667306134220712</v>
      </c>
      <c r="E956" t="e">
        <f t="shared" si="92"/>
        <v>#NUM!</v>
      </c>
      <c r="F956" t="e">
        <f t="shared" si="93"/>
        <v>#NUM!</v>
      </c>
      <c r="G956" t="e">
        <f t="shared" si="95"/>
        <v>#NUM!</v>
      </c>
      <c r="H956" t="e">
        <f t="shared" si="96"/>
        <v>#NUM!</v>
      </c>
      <c r="I956" t="e">
        <f>SUM($G$534:H956)</f>
        <v>#NUM!</v>
      </c>
      <c r="J956" t="e">
        <f t="shared" si="98"/>
        <v>#NUM!</v>
      </c>
      <c r="K956" t="e">
        <f t="shared" si="99"/>
        <v>#NUM!</v>
      </c>
    </row>
    <row r="957" spans="1:11">
      <c r="A957">
        <f t="shared" si="90"/>
        <v>63.579851322650228</v>
      </c>
      <c r="B957" t="e">
        <f t="shared" si="97"/>
        <v>#NUM!</v>
      </c>
      <c r="C957">
        <f t="shared" si="91"/>
        <v>0.92786440347340216</v>
      </c>
      <c r="D957">
        <f t="shared" si="94"/>
        <v>-1.0777436835129819</v>
      </c>
      <c r="E957" t="e">
        <f t="shared" si="92"/>
        <v>#NUM!</v>
      </c>
      <c r="F957" t="e">
        <f t="shared" si="93"/>
        <v>#NUM!</v>
      </c>
      <c r="G957" t="e">
        <f t="shared" si="95"/>
        <v>#NUM!</v>
      </c>
      <c r="H957" t="e">
        <f t="shared" si="96"/>
        <v>#NUM!</v>
      </c>
      <c r="I957" t="e">
        <f>SUM($G$534:H957)</f>
        <v>#NUM!</v>
      </c>
      <c r="J957" t="e">
        <f t="shared" si="98"/>
        <v>#NUM!</v>
      </c>
      <c r="K957" t="e">
        <f t="shared" si="99"/>
        <v>#NUM!</v>
      </c>
    </row>
    <row r="958" spans="1:11">
      <c r="A958">
        <f t="shared" si="90"/>
        <v>63.729450972821169</v>
      </c>
      <c r="B958" t="e">
        <f t="shared" si="97"/>
        <v>#NUM!</v>
      </c>
      <c r="C958">
        <f t="shared" si="91"/>
        <v>1.2539603376618018</v>
      </c>
      <c r="D958">
        <f t="shared" si="94"/>
        <v>-0.79747338888297759</v>
      </c>
      <c r="E958" t="e">
        <f t="shared" si="92"/>
        <v>#NUM!</v>
      </c>
      <c r="F958" t="e">
        <f t="shared" si="93"/>
        <v>#NUM!</v>
      </c>
      <c r="G958" t="e">
        <f t="shared" si="95"/>
        <v>#NUM!</v>
      </c>
      <c r="H958" t="e">
        <f t="shared" si="96"/>
        <v>#NUM!</v>
      </c>
      <c r="I958" t="e">
        <f>SUM($G$534:H958)</f>
        <v>#NUM!</v>
      </c>
      <c r="J958" t="e">
        <f t="shared" si="98"/>
        <v>#NUM!</v>
      </c>
      <c r="K958" t="e">
        <f t="shared" si="99"/>
        <v>#NUM!</v>
      </c>
    </row>
    <row r="959" spans="1:11">
      <c r="A959">
        <f t="shared" si="90"/>
        <v>63.879050622992111</v>
      </c>
      <c r="B959" t="e">
        <f t="shared" si="97"/>
        <v>#NUM!</v>
      </c>
      <c r="C959">
        <f t="shared" si="91"/>
        <v>1.7320508075674699</v>
      </c>
      <c r="D959">
        <f t="shared" si="94"/>
        <v>-0.57735026919009491</v>
      </c>
      <c r="E959" t="e">
        <f t="shared" si="92"/>
        <v>#NUM!</v>
      </c>
      <c r="F959" t="e">
        <f t="shared" si="93"/>
        <v>#NUM!</v>
      </c>
      <c r="G959" t="e">
        <f t="shared" si="95"/>
        <v>#NUM!</v>
      </c>
      <c r="H959" t="e">
        <f t="shared" si="96"/>
        <v>#NUM!</v>
      </c>
      <c r="I959" t="e">
        <f>SUM($G$534:H959)</f>
        <v>#NUM!</v>
      </c>
      <c r="J959" t="e">
        <f t="shared" si="98"/>
        <v>#NUM!</v>
      </c>
      <c r="K959" t="e">
        <f t="shared" si="99"/>
        <v>#NUM!</v>
      </c>
    </row>
    <row r="960" spans="1:11">
      <c r="A960">
        <f t="shared" si="90"/>
        <v>64.028650273163052</v>
      </c>
      <c r="B960" t="e">
        <f t="shared" si="97"/>
        <v>#NUM!</v>
      </c>
      <c r="C960">
        <f t="shared" si="91"/>
        <v>2.5479584458319104</v>
      </c>
      <c r="D960">
        <f t="shared" si="94"/>
        <v>-0.39247107881050991</v>
      </c>
      <c r="E960" t="e">
        <f t="shared" si="92"/>
        <v>#NUM!</v>
      </c>
      <c r="F960" t="e">
        <f t="shared" si="93"/>
        <v>#NUM!</v>
      </c>
      <c r="G960" t="e">
        <f t="shared" si="95"/>
        <v>#NUM!</v>
      </c>
      <c r="H960" t="e">
        <f t="shared" si="96"/>
        <v>#NUM!</v>
      </c>
      <c r="I960" t="e">
        <f>SUM($G$534:H960)</f>
        <v>#NUM!</v>
      </c>
      <c r="J960" t="e">
        <f t="shared" si="98"/>
        <v>#NUM!</v>
      </c>
      <c r="K960" t="e">
        <f t="shared" si="99"/>
        <v>#NUM!</v>
      </c>
    </row>
    <row r="961" spans="1:11">
      <c r="A961">
        <f t="shared" si="90"/>
        <v>64.178249923333993</v>
      </c>
      <c r="B961" t="e">
        <f t="shared" si="97"/>
        <v>#NUM!</v>
      </c>
      <c r="C961">
        <f t="shared" si="91"/>
        <v>4.3812862675276696</v>
      </c>
      <c r="D961">
        <f t="shared" si="94"/>
        <v>-0.22824347439052259</v>
      </c>
      <c r="E961" t="e">
        <f t="shared" si="92"/>
        <v>#NUM!</v>
      </c>
      <c r="F961" t="e">
        <f t="shared" si="93"/>
        <v>#NUM!</v>
      </c>
      <c r="G961" t="e">
        <f t="shared" si="95"/>
        <v>#NUM!</v>
      </c>
      <c r="H961" t="e">
        <f t="shared" si="96"/>
        <v>#NUM!</v>
      </c>
      <c r="I961" t="e">
        <f>SUM($G$534:H961)</f>
        <v>#NUM!</v>
      </c>
      <c r="J961" t="e">
        <f t="shared" si="98"/>
        <v>#NUM!</v>
      </c>
      <c r="K961" t="e">
        <f t="shared" si="99"/>
        <v>#NUM!</v>
      </c>
    </row>
    <row r="962" spans="1:11">
      <c r="A962">
        <f t="shared" si="90"/>
        <v>64.327849573504935</v>
      </c>
      <c r="B962" t="e">
        <f t="shared" si="97"/>
        <v>#NUM!</v>
      </c>
      <c r="C962">
        <f t="shared" si="91"/>
        <v>13.344072639534067</v>
      </c>
      <c r="D962">
        <f t="shared" si="94"/>
        <v>-7.4939640019444378E-2</v>
      </c>
      <c r="E962" t="e">
        <f t="shared" si="92"/>
        <v>#NUM!</v>
      </c>
      <c r="F962" t="e">
        <f t="shared" si="93"/>
        <v>#NUM!</v>
      </c>
      <c r="G962" t="e">
        <f t="shared" si="95"/>
        <v>#NUM!</v>
      </c>
      <c r="H962" t="e">
        <f t="shared" si="96"/>
        <v>#NUM!</v>
      </c>
      <c r="I962" t="e">
        <f>SUM($G$534:H962)</f>
        <v>#NUM!</v>
      </c>
      <c r="J962" t="e">
        <f t="shared" si="98"/>
        <v>#NUM!</v>
      </c>
      <c r="K962" t="e">
        <f t="shared" si="99"/>
        <v>#NUM!</v>
      </c>
    </row>
    <row r="963" spans="1:11">
      <c r="A963">
        <f t="shared" si="90"/>
        <v>64.477449223675876</v>
      </c>
      <c r="B963" t="e">
        <f t="shared" si="97"/>
        <v>#NUM!</v>
      </c>
      <c r="C963">
        <f t="shared" si="91"/>
        <v>-13.344072639661563</v>
      </c>
      <c r="D963">
        <f t="shared" si="94"/>
        <v>7.4939640018728368E-2</v>
      </c>
      <c r="E963" t="e">
        <f t="shared" si="92"/>
        <v>#NUM!</v>
      </c>
      <c r="F963" t="e">
        <f t="shared" si="93"/>
        <v>#NUM!</v>
      </c>
      <c r="G963" t="e">
        <f t="shared" si="95"/>
        <v>#NUM!</v>
      </c>
      <c r="H963" t="e">
        <f t="shared" si="96"/>
        <v>#NUM!</v>
      </c>
      <c r="I963" t="e">
        <f>SUM($G$534:H963)</f>
        <v>#NUM!</v>
      </c>
      <c r="J963" t="e">
        <f t="shared" si="98"/>
        <v>#NUM!</v>
      </c>
      <c r="K963" t="e">
        <f t="shared" si="99"/>
        <v>#NUM!</v>
      </c>
    </row>
    <row r="964" spans="1:11">
      <c r="A964">
        <f t="shared" si="90"/>
        <v>64.627048873846817</v>
      </c>
      <c r="B964" t="e">
        <f t="shared" si="97"/>
        <v>#NUM!</v>
      </c>
      <c r="C964">
        <f t="shared" si="91"/>
        <v>-4.3812862675420492</v>
      </c>
      <c r="D964">
        <f t="shared" si="94"/>
        <v>0.22824347438977349</v>
      </c>
      <c r="E964" t="e">
        <f t="shared" si="92"/>
        <v>#NUM!</v>
      </c>
      <c r="F964" t="e">
        <f t="shared" si="93"/>
        <v>#NUM!</v>
      </c>
      <c r="G964" t="e">
        <f t="shared" si="95"/>
        <v>#NUM!</v>
      </c>
      <c r="H964" t="e">
        <f t="shared" si="96"/>
        <v>#NUM!</v>
      </c>
      <c r="I964" t="e">
        <f>SUM($G$534:H964)</f>
        <v>#NUM!</v>
      </c>
      <c r="J964" t="e">
        <f t="shared" si="98"/>
        <v>#NUM!</v>
      </c>
      <c r="K964" t="e">
        <f t="shared" si="99"/>
        <v>#NUM!</v>
      </c>
    </row>
    <row r="965" spans="1:11">
      <c r="A965">
        <f t="shared" si="90"/>
        <v>64.776648524017759</v>
      </c>
      <c r="B965" t="e">
        <f t="shared" si="97"/>
        <v>#NUM!</v>
      </c>
      <c r="C965">
        <f t="shared" si="91"/>
        <v>-2.5479584458372448</v>
      </c>
      <c r="D965">
        <f t="shared" si="94"/>
        <v>0.39247107880968818</v>
      </c>
      <c r="E965" t="e">
        <f t="shared" si="92"/>
        <v>#NUM!</v>
      </c>
      <c r="F965" t="e">
        <f t="shared" si="93"/>
        <v>#NUM!</v>
      </c>
      <c r="G965" t="e">
        <f t="shared" si="95"/>
        <v>#NUM!</v>
      </c>
      <c r="H965" t="e">
        <f t="shared" si="96"/>
        <v>#NUM!</v>
      </c>
      <c r="I965" t="e">
        <f>SUM($G$534:H965)</f>
        <v>#NUM!</v>
      </c>
      <c r="J965" t="e">
        <f t="shared" si="98"/>
        <v>#NUM!</v>
      </c>
      <c r="K965" t="e">
        <f t="shared" si="99"/>
        <v>#NUM!</v>
      </c>
    </row>
    <row r="966" spans="1:11">
      <c r="A966">
        <f t="shared" si="90"/>
        <v>64.9262481741887</v>
      </c>
      <c r="B966" t="e">
        <f t="shared" si="97"/>
        <v>#NUM!</v>
      </c>
      <c r="C966">
        <f t="shared" si="91"/>
        <v>-1.732050807570318</v>
      </c>
      <c r="D966">
        <f t="shared" si="94"/>
        <v>0.57735026918914556</v>
      </c>
      <c r="E966" t="e">
        <f t="shared" si="92"/>
        <v>#NUM!</v>
      </c>
      <c r="F966" t="e">
        <f t="shared" si="93"/>
        <v>#NUM!</v>
      </c>
      <c r="G966" t="e">
        <f t="shared" si="95"/>
        <v>#NUM!</v>
      </c>
      <c r="H966" t="e">
        <f t="shared" si="96"/>
        <v>#NUM!</v>
      </c>
      <c r="I966" t="e">
        <f>SUM($G$534:H966)</f>
        <v>#NUM!</v>
      </c>
      <c r="J966" t="e">
        <f t="shared" si="98"/>
        <v>#NUM!</v>
      </c>
      <c r="K966" t="e">
        <f t="shared" si="99"/>
        <v>#NUM!</v>
      </c>
    </row>
    <row r="967" spans="1:11">
      <c r="A967">
        <f t="shared" si="90"/>
        <v>65.075847824359641</v>
      </c>
      <c r="B967" t="e">
        <f t="shared" si="97"/>
        <v>#NUM!</v>
      </c>
      <c r="C967">
        <f t="shared" si="91"/>
        <v>-1.2539603376636335</v>
      </c>
      <c r="D967">
        <f t="shared" si="94"/>
        <v>0.79747338888181274</v>
      </c>
      <c r="E967" t="e">
        <f t="shared" si="92"/>
        <v>#NUM!</v>
      </c>
      <c r="F967" t="e">
        <f t="shared" si="93"/>
        <v>#NUM!</v>
      </c>
      <c r="G967" t="e">
        <f t="shared" si="95"/>
        <v>#NUM!</v>
      </c>
      <c r="H967" t="e">
        <f t="shared" si="96"/>
        <v>#NUM!</v>
      </c>
      <c r="I967" t="e">
        <f>SUM($G$534:H967)</f>
        <v>#NUM!</v>
      </c>
      <c r="J967" t="e">
        <f t="shared" si="98"/>
        <v>#NUM!</v>
      </c>
      <c r="K967" t="e">
        <f t="shared" si="99"/>
        <v>#NUM!</v>
      </c>
    </row>
    <row r="968" spans="1:11">
      <c r="A968">
        <f t="shared" si="90"/>
        <v>65.225447474530583</v>
      </c>
      <c r="B968" t="e">
        <f t="shared" si="97"/>
        <v>#NUM!</v>
      </c>
      <c r="C968">
        <f t="shared" si="91"/>
        <v>-0.92786440347472721</v>
      </c>
      <c r="D968">
        <f t="shared" si="94"/>
        <v>1.0777436835114427</v>
      </c>
      <c r="E968" t="e">
        <f t="shared" si="92"/>
        <v>#NUM!</v>
      </c>
      <c r="F968" t="e">
        <f t="shared" si="93"/>
        <v>#NUM!</v>
      </c>
      <c r="G968" t="e">
        <f t="shared" si="95"/>
        <v>#NUM!</v>
      </c>
      <c r="H968" t="e">
        <f t="shared" si="96"/>
        <v>#NUM!</v>
      </c>
      <c r="I968" t="e">
        <f>SUM($G$534:H968)</f>
        <v>#NUM!</v>
      </c>
      <c r="J968" t="e">
        <f t="shared" si="98"/>
        <v>#NUM!</v>
      </c>
      <c r="K968" t="e">
        <f t="shared" si="99"/>
        <v>#NUM!</v>
      </c>
    </row>
    <row r="969" spans="1:11">
      <c r="A969">
        <f t="shared" si="90"/>
        <v>65.375047124701524</v>
      </c>
      <c r="B969" t="e">
        <f t="shared" si="97"/>
        <v>#NUM!</v>
      </c>
      <c r="C969">
        <f t="shared" si="91"/>
        <v>-0.68178845580130154</v>
      </c>
      <c r="D969">
        <f t="shared" si="94"/>
        <v>1.4667306134198275</v>
      </c>
      <c r="E969" t="e">
        <f t="shared" si="92"/>
        <v>#NUM!</v>
      </c>
      <c r="F969" t="e">
        <f t="shared" si="93"/>
        <v>#NUM!</v>
      </c>
      <c r="G969" t="e">
        <f t="shared" si="95"/>
        <v>#NUM!</v>
      </c>
      <c r="H969" t="e">
        <f t="shared" si="96"/>
        <v>#NUM!</v>
      </c>
      <c r="I969" t="e">
        <f>SUM($G$534:H969)</f>
        <v>#NUM!</v>
      </c>
      <c r="J969" t="e">
        <f t="shared" si="98"/>
        <v>#NUM!</v>
      </c>
      <c r="K969" t="e">
        <f t="shared" si="99"/>
        <v>#NUM!</v>
      </c>
    </row>
    <row r="970" spans="1:11">
      <c r="A970">
        <f t="shared" ref="A970:A1033" si="100">A969+$B$531</f>
        <v>65.524646774872465</v>
      </c>
      <c r="B970" t="e">
        <f t="shared" si="97"/>
        <v>#NUM!</v>
      </c>
      <c r="C970">
        <f t="shared" ref="C970:C1033" si="101">TAN(A970)</f>
        <v>-0.48157461880797819</v>
      </c>
      <c r="D970">
        <f t="shared" si="94"/>
        <v>2.0765213965703979</v>
      </c>
      <c r="E970" t="e">
        <f t="shared" ref="E970:E1033" si="102">C970-B970</f>
        <v>#NUM!</v>
      </c>
      <c r="F970" t="e">
        <f t="shared" ref="F970:F1033" si="103">D970-B970</f>
        <v>#NUM!</v>
      </c>
      <c r="G970" t="e">
        <f t="shared" si="95"/>
        <v>#NUM!</v>
      </c>
      <c r="H970" t="e">
        <f t="shared" si="96"/>
        <v>#NUM!</v>
      </c>
      <c r="I970" t="e">
        <f>SUM($G$534:H970)</f>
        <v>#NUM!</v>
      </c>
      <c r="J970" t="e">
        <f t="shared" si="98"/>
        <v>#NUM!</v>
      </c>
      <c r="K970" t="e">
        <f t="shared" si="99"/>
        <v>#NUM!</v>
      </c>
    </row>
    <row r="971" spans="1:11">
      <c r="A971">
        <f t="shared" si="100"/>
        <v>65.674246425043407</v>
      </c>
      <c r="B971" t="e">
        <f t="shared" si="97"/>
        <v>#NUM!</v>
      </c>
      <c r="C971">
        <f t="shared" si="101"/>
        <v>-0.3084591489277419</v>
      </c>
      <c r="D971">
        <f t="shared" si="94"/>
        <v>3.2419203757650741</v>
      </c>
      <c r="E971" t="e">
        <f t="shared" si="102"/>
        <v>#NUM!</v>
      </c>
      <c r="F971" t="e">
        <f t="shared" si="103"/>
        <v>#NUM!</v>
      </c>
      <c r="G971" t="e">
        <f t="shared" si="95"/>
        <v>#NUM!</v>
      </c>
      <c r="H971" t="e">
        <f t="shared" si="96"/>
        <v>#NUM!</v>
      </c>
      <c r="I971" t="e">
        <f>SUM($G$534:H971)</f>
        <v>#NUM!</v>
      </c>
      <c r="J971" t="e">
        <f t="shared" si="98"/>
        <v>#NUM!</v>
      </c>
      <c r="K971" t="e">
        <f t="shared" si="99"/>
        <v>#NUM!</v>
      </c>
    </row>
    <row r="972" spans="1:11">
      <c r="A972">
        <f t="shared" si="100"/>
        <v>65.823846075214348</v>
      </c>
      <c r="B972" t="e">
        <f t="shared" si="97"/>
        <v>#NUM!</v>
      </c>
      <c r="C972">
        <f t="shared" si="101"/>
        <v>-0.1507257482511101</v>
      </c>
      <c r="D972">
        <f t="shared" si="94"/>
        <v>6.6345664997727747</v>
      </c>
      <c r="E972" t="e">
        <f t="shared" si="102"/>
        <v>#NUM!</v>
      </c>
      <c r="F972" t="e">
        <f t="shared" si="103"/>
        <v>#NUM!</v>
      </c>
      <c r="G972" t="e">
        <f t="shared" si="95"/>
        <v>#NUM!</v>
      </c>
      <c r="H972" t="e">
        <f t="shared" si="96"/>
        <v>#NUM!</v>
      </c>
      <c r="I972" t="e">
        <f>SUM($G$534:H972)</f>
        <v>#NUM!</v>
      </c>
      <c r="J972" t="e">
        <f t="shared" si="98"/>
        <v>#NUM!</v>
      </c>
      <c r="K972" t="e">
        <f t="shared" si="99"/>
        <v>#NUM!</v>
      </c>
    </row>
    <row r="973" spans="1:11">
      <c r="A973">
        <f t="shared" si="100"/>
        <v>65.97344572538529</v>
      </c>
      <c r="B973" t="e">
        <f t="shared" si="97"/>
        <v>#NUM!</v>
      </c>
      <c r="C973">
        <f t="shared" si="101"/>
        <v>-3.685023206717597E-13</v>
      </c>
      <c r="D973">
        <f t="shared" si="94"/>
        <v>2713687116480.1738</v>
      </c>
      <c r="E973" t="e">
        <f t="shared" si="102"/>
        <v>#NUM!</v>
      </c>
      <c r="F973" t="e">
        <f t="shared" si="103"/>
        <v>#NUM!</v>
      </c>
      <c r="G973" t="e">
        <f t="shared" si="95"/>
        <v>#NUM!</v>
      </c>
      <c r="H973" t="e">
        <f t="shared" si="96"/>
        <v>#NUM!</v>
      </c>
      <c r="I973" t="e">
        <f>SUM($G$534:H973)</f>
        <v>#NUM!</v>
      </c>
      <c r="J973" t="e">
        <f t="shared" si="98"/>
        <v>#NUM!</v>
      </c>
      <c r="K973" t="e">
        <f t="shared" si="99"/>
        <v>#NUM!</v>
      </c>
    </row>
    <row r="974" spans="1:11">
      <c r="A974">
        <f t="shared" si="100"/>
        <v>66.123045375556231</v>
      </c>
      <c r="B974" t="e">
        <f t="shared" si="97"/>
        <v>#NUM!</v>
      </c>
      <c r="C974">
        <f t="shared" si="101"/>
        <v>0.15072574825035634</v>
      </c>
      <c r="D974">
        <f t="shared" si="94"/>
        <v>-6.6345664998059535</v>
      </c>
      <c r="E974" t="e">
        <f t="shared" si="102"/>
        <v>#NUM!</v>
      </c>
      <c r="F974" t="e">
        <f t="shared" si="103"/>
        <v>#NUM!</v>
      </c>
      <c r="G974" t="e">
        <f t="shared" si="95"/>
        <v>#NUM!</v>
      </c>
      <c r="H974" t="e">
        <f t="shared" si="96"/>
        <v>#NUM!</v>
      </c>
      <c r="I974" t="e">
        <f>SUM($G$534:H974)</f>
        <v>#NUM!</v>
      </c>
      <c r="J974" t="e">
        <f t="shared" si="98"/>
        <v>#NUM!</v>
      </c>
      <c r="K974" t="e">
        <f t="shared" si="99"/>
        <v>#NUM!</v>
      </c>
    </row>
    <row r="975" spans="1:11">
      <c r="A975">
        <f t="shared" si="100"/>
        <v>66.272645025727172</v>
      </c>
      <c r="B975" t="e">
        <f t="shared" si="97"/>
        <v>#NUM!</v>
      </c>
      <c r="C975">
        <f t="shared" si="101"/>
        <v>0.30845914892693477</v>
      </c>
      <c r="D975">
        <f t="shared" si="94"/>
        <v>-3.2419203757735571</v>
      </c>
      <c r="E975" t="e">
        <f t="shared" si="102"/>
        <v>#NUM!</v>
      </c>
      <c r="F975" t="e">
        <f t="shared" si="103"/>
        <v>#NUM!</v>
      </c>
      <c r="G975" t="e">
        <f t="shared" si="95"/>
        <v>#NUM!</v>
      </c>
      <c r="H975" t="e">
        <f t="shared" si="96"/>
        <v>#NUM!</v>
      </c>
      <c r="I975" t="e">
        <f>SUM($G$534:H975)</f>
        <v>#NUM!</v>
      </c>
      <c r="J975" t="e">
        <f t="shared" si="98"/>
        <v>#NUM!</v>
      </c>
      <c r="K975" t="e">
        <f t="shared" si="99"/>
        <v>#NUM!</v>
      </c>
    </row>
    <row r="976" spans="1:11">
      <c r="A976">
        <f t="shared" si="100"/>
        <v>66.422244675898114</v>
      </c>
      <c r="B976" t="e">
        <f t="shared" si="97"/>
        <v>#NUM!</v>
      </c>
      <c r="C976">
        <f t="shared" si="101"/>
        <v>0.48157461880707031</v>
      </c>
      <c r="D976">
        <f t="shared" si="94"/>
        <v>-2.076521396574313</v>
      </c>
      <c r="E976" t="e">
        <f t="shared" si="102"/>
        <v>#NUM!</v>
      </c>
      <c r="F976" t="e">
        <f t="shared" si="103"/>
        <v>#NUM!</v>
      </c>
      <c r="G976" t="e">
        <f t="shared" si="95"/>
        <v>#NUM!</v>
      </c>
      <c r="H976" t="e">
        <f t="shared" si="96"/>
        <v>#NUM!</v>
      </c>
      <c r="I976" t="e">
        <f>SUM($G$534:H976)</f>
        <v>#NUM!</v>
      </c>
      <c r="J976" t="e">
        <f t="shared" si="98"/>
        <v>#NUM!</v>
      </c>
      <c r="K976" t="e">
        <f t="shared" si="99"/>
        <v>#NUM!</v>
      </c>
    </row>
    <row r="977" spans="1:11">
      <c r="A977">
        <f t="shared" si="100"/>
        <v>66.571844326069055</v>
      </c>
      <c r="B977" t="e">
        <f t="shared" si="97"/>
        <v>#NUM!</v>
      </c>
      <c r="C977">
        <f t="shared" si="101"/>
        <v>0.68178845580022196</v>
      </c>
      <c r="D977">
        <f t="shared" si="94"/>
        <v>-1.4667306134221501</v>
      </c>
      <c r="E977" t="e">
        <f t="shared" si="102"/>
        <v>#NUM!</v>
      </c>
      <c r="F977" t="e">
        <f t="shared" si="103"/>
        <v>#NUM!</v>
      </c>
      <c r="G977" t="e">
        <f t="shared" si="95"/>
        <v>#NUM!</v>
      </c>
      <c r="H977" t="e">
        <f t="shared" si="96"/>
        <v>#NUM!</v>
      </c>
      <c r="I977" t="e">
        <f>SUM($G$534:H977)</f>
        <v>#NUM!</v>
      </c>
      <c r="J977" t="e">
        <f t="shared" si="98"/>
        <v>#NUM!</v>
      </c>
      <c r="K977" t="e">
        <f t="shared" si="99"/>
        <v>#NUM!</v>
      </c>
    </row>
    <row r="978" spans="1:11">
      <c r="A978">
        <f t="shared" si="100"/>
        <v>66.721443976239996</v>
      </c>
      <c r="B978" t="e">
        <f t="shared" si="97"/>
        <v>#NUM!</v>
      </c>
      <c r="C978">
        <f t="shared" si="101"/>
        <v>0.92786440347335564</v>
      </c>
      <c r="D978">
        <f t="shared" si="94"/>
        <v>-1.0777436835130358</v>
      </c>
      <c r="E978" t="e">
        <f t="shared" si="102"/>
        <v>#NUM!</v>
      </c>
      <c r="F978" t="e">
        <f t="shared" si="103"/>
        <v>#NUM!</v>
      </c>
      <c r="G978" t="e">
        <f t="shared" si="95"/>
        <v>#NUM!</v>
      </c>
      <c r="H978" t="e">
        <f t="shared" si="96"/>
        <v>#NUM!</v>
      </c>
      <c r="I978" t="e">
        <f>SUM($G$534:H978)</f>
        <v>#NUM!</v>
      </c>
      <c r="J978" t="e">
        <f t="shared" si="98"/>
        <v>#NUM!</v>
      </c>
      <c r="K978" t="e">
        <f t="shared" si="99"/>
        <v>#NUM!</v>
      </c>
    </row>
    <row r="979" spans="1:11">
      <c r="A979">
        <f t="shared" si="100"/>
        <v>66.871043626410938</v>
      </c>
      <c r="B979" t="e">
        <f t="shared" si="97"/>
        <v>#NUM!</v>
      </c>
      <c r="C979">
        <f t="shared" si="101"/>
        <v>1.2539603376617374</v>
      </c>
      <c r="D979">
        <f t="shared" si="94"/>
        <v>-0.79747338888301855</v>
      </c>
      <c r="E979" t="e">
        <f t="shared" si="102"/>
        <v>#NUM!</v>
      </c>
      <c r="F979" t="e">
        <f t="shared" si="103"/>
        <v>#NUM!</v>
      </c>
      <c r="G979" t="e">
        <f t="shared" si="95"/>
        <v>#NUM!</v>
      </c>
      <c r="H979" t="e">
        <f t="shared" si="96"/>
        <v>#NUM!</v>
      </c>
      <c r="I979" t="e">
        <f>SUM($G$534:H979)</f>
        <v>#NUM!</v>
      </c>
      <c r="J979" t="e">
        <f t="shared" si="98"/>
        <v>#NUM!</v>
      </c>
      <c r="K979" t="e">
        <f t="shared" si="99"/>
        <v>#NUM!</v>
      </c>
    </row>
    <row r="980" spans="1:11">
      <c r="A980">
        <f t="shared" si="100"/>
        <v>67.020643276581879</v>
      </c>
      <c r="B980" t="e">
        <f t="shared" si="97"/>
        <v>#NUM!</v>
      </c>
      <c r="C980">
        <f t="shared" si="101"/>
        <v>1.73205080756737</v>
      </c>
      <c r="D980">
        <f t="shared" si="94"/>
        <v>-0.57735026919012822</v>
      </c>
      <c r="E980" t="e">
        <f t="shared" si="102"/>
        <v>#NUM!</v>
      </c>
      <c r="F980" t="e">
        <f t="shared" si="103"/>
        <v>#NUM!</v>
      </c>
      <c r="G980" t="e">
        <f t="shared" si="95"/>
        <v>#NUM!</v>
      </c>
      <c r="H980" t="e">
        <f t="shared" si="96"/>
        <v>#NUM!</v>
      </c>
      <c r="I980" t="e">
        <f>SUM($G$534:H980)</f>
        <v>#NUM!</v>
      </c>
      <c r="J980" t="e">
        <f t="shared" si="98"/>
        <v>#NUM!</v>
      </c>
      <c r="K980" t="e">
        <f t="shared" si="99"/>
        <v>#NUM!</v>
      </c>
    </row>
    <row r="981" spans="1:11">
      <c r="A981">
        <f t="shared" si="100"/>
        <v>67.17024292675282</v>
      </c>
      <c r="B981" t="e">
        <f t="shared" si="97"/>
        <v>#NUM!</v>
      </c>
      <c r="C981">
        <f t="shared" si="101"/>
        <v>2.547958445831723</v>
      </c>
      <c r="D981">
        <f t="shared" si="94"/>
        <v>-0.39247107881053878</v>
      </c>
      <c r="E981" t="e">
        <f t="shared" si="102"/>
        <v>#NUM!</v>
      </c>
      <c r="F981" t="e">
        <f t="shared" si="103"/>
        <v>#NUM!</v>
      </c>
      <c r="G981" t="e">
        <f t="shared" si="95"/>
        <v>#NUM!</v>
      </c>
      <c r="H981" t="e">
        <f t="shared" si="96"/>
        <v>#NUM!</v>
      </c>
      <c r="I981" t="e">
        <f>SUM($G$534:H981)</f>
        <v>#NUM!</v>
      </c>
      <c r="J981" t="e">
        <f t="shared" si="98"/>
        <v>#NUM!</v>
      </c>
      <c r="K981" t="e">
        <f t="shared" si="99"/>
        <v>#NUM!</v>
      </c>
    </row>
    <row r="982" spans="1:11">
      <c r="A982">
        <f t="shared" si="100"/>
        <v>67.319842576923762</v>
      </c>
      <c r="B982" t="e">
        <f t="shared" si="97"/>
        <v>#NUM!</v>
      </c>
      <c r="C982">
        <f t="shared" si="101"/>
        <v>4.3812862675271642</v>
      </c>
      <c r="D982">
        <f t="shared" ref="D982:D1045" si="104">-1/TAN(A982)</f>
        <v>-0.22824347439054893</v>
      </c>
      <c r="E982" t="e">
        <f t="shared" si="102"/>
        <v>#NUM!</v>
      </c>
      <c r="F982" t="e">
        <f t="shared" si="103"/>
        <v>#NUM!</v>
      </c>
      <c r="G982" t="e">
        <f t="shared" ref="G982:G1045" si="105">IF(E982*E981&gt;0,"",IF(C982&gt;C981,1,""))</f>
        <v>#NUM!</v>
      </c>
      <c r="H982" t="e">
        <f t="shared" ref="H982:H1045" si="106">IF(F982*F981&gt;0,"",IF(D982&gt;D981,1,""))</f>
        <v>#NUM!</v>
      </c>
      <c r="I982" t="e">
        <f>SUM($G$534:H982)</f>
        <v>#NUM!</v>
      </c>
      <c r="J982" t="e">
        <f t="shared" si="98"/>
        <v>#NUM!</v>
      </c>
      <c r="K982" t="e">
        <f t="shared" si="99"/>
        <v>#NUM!</v>
      </c>
    </row>
    <row r="983" spans="1:11">
      <c r="A983">
        <f t="shared" si="100"/>
        <v>67.469442227094703</v>
      </c>
      <c r="B983" t="e">
        <f t="shared" ref="B983:B1046" si="107">(($B$530-A983^2)^0.5/A983)</f>
        <v>#NUM!</v>
      </c>
      <c r="C983">
        <f t="shared" si="101"/>
        <v>13.344072639529593</v>
      </c>
      <c r="D983">
        <f t="shared" si="104"/>
        <v>-7.4939640019469511E-2</v>
      </c>
      <c r="E983" t="e">
        <f t="shared" si="102"/>
        <v>#NUM!</v>
      </c>
      <c r="F983" t="e">
        <f t="shared" si="103"/>
        <v>#NUM!</v>
      </c>
      <c r="G983" t="e">
        <f t="shared" si="105"/>
        <v>#NUM!</v>
      </c>
      <c r="H983" t="e">
        <f t="shared" si="106"/>
        <v>#NUM!</v>
      </c>
      <c r="I983" t="e">
        <f>SUM($G$534:H983)</f>
        <v>#NUM!</v>
      </c>
      <c r="J983" t="e">
        <f t="shared" ref="J983:J1046" si="108">A983-$B$531*E983/(C984-C983)</f>
        <v>#NUM!</v>
      </c>
      <c r="K983" t="e">
        <f t="shared" ref="K983:K1046" si="109">A983-$B$531*F983/(D984-D983)</f>
        <v>#NUM!</v>
      </c>
    </row>
    <row r="984" spans="1:11">
      <c r="A984">
        <f t="shared" si="100"/>
        <v>67.619041877265644</v>
      </c>
      <c r="B984" t="e">
        <f t="shared" si="107"/>
        <v>#NUM!</v>
      </c>
      <c r="C984">
        <f t="shared" si="101"/>
        <v>-13.34407263966604</v>
      </c>
      <c r="D984">
        <f t="shared" si="104"/>
        <v>7.4939640018703235E-2</v>
      </c>
      <c r="E984" t="e">
        <f t="shared" si="102"/>
        <v>#NUM!</v>
      </c>
      <c r="F984" t="e">
        <f t="shared" si="103"/>
        <v>#NUM!</v>
      </c>
      <c r="G984" t="e">
        <f t="shared" si="105"/>
        <v>#NUM!</v>
      </c>
      <c r="H984" t="e">
        <f t="shared" si="106"/>
        <v>#NUM!</v>
      </c>
      <c r="I984" t="e">
        <f>SUM($G$534:H984)</f>
        <v>#NUM!</v>
      </c>
      <c r="J984" t="e">
        <f t="shared" si="108"/>
        <v>#NUM!</v>
      </c>
      <c r="K984" t="e">
        <f t="shared" si="109"/>
        <v>#NUM!</v>
      </c>
    </row>
    <row r="985" spans="1:11">
      <c r="A985">
        <f t="shared" si="100"/>
        <v>67.768641527436586</v>
      </c>
      <c r="B985" t="e">
        <f t="shared" si="107"/>
        <v>#NUM!</v>
      </c>
      <c r="C985">
        <f t="shared" si="101"/>
        <v>-4.3812862675425537</v>
      </c>
      <c r="D985">
        <f t="shared" si="104"/>
        <v>0.22824347438974721</v>
      </c>
      <c r="E985" t="e">
        <f t="shared" si="102"/>
        <v>#NUM!</v>
      </c>
      <c r="F985" t="e">
        <f t="shared" si="103"/>
        <v>#NUM!</v>
      </c>
      <c r="G985" t="e">
        <f t="shared" si="105"/>
        <v>#NUM!</v>
      </c>
      <c r="H985" t="e">
        <f t="shared" si="106"/>
        <v>#NUM!</v>
      </c>
      <c r="I985" t="e">
        <f>SUM($G$534:H985)</f>
        <v>#NUM!</v>
      </c>
      <c r="J985" t="e">
        <f t="shared" si="108"/>
        <v>#NUM!</v>
      </c>
      <c r="K985" t="e">
        <f t="shared" si="109"/>
        <v>#NUM!</v>
      </c>
    </row>
    <row r="986" spans="1:11">
      <c r="A986">
        <f t="shared" si="100"/>
        <v>67.918241177607527</v>
      </c>
      <c r="B986" t="e">
        <f t="shared" si="107"/>
        <v>#NUM!</v>
      </c>
      <c r="C986">
        <f t="shared" si="101"/>
        <v>-2.5479584458374323</v>
      </c>
      <c r="D986">
        <f t="shared" si="104"/>
        <v>0.39247107880965931</v>
      </c>
      <c r="E986" t="e">
        <f t="shared" si="102"/>
        <v>#NUM!</v>
      </c>
      <c r="F986" t="e">
        <f t="shared" si="103"/>
        <v>#NUM!</v>
      </c>
      <c r="G986" t="e">
        <f t="shared" si="105"/>
        <v>#NUM!</v>
      </c>
      <c r="H986" t="e">
        <f t="shared" si="106"/>
        <v>#NUM!</v>
      </c>
      <c r="I986" t="e">
        <f>SUM($G$534:H986)</f>
        <v>#NUM!</v>
      </c>
      <c r="J986" t="e">
        <f t="shared" si="108"/>
        <v>#NUM!</v>
      </c>
      <c r="K986" t="e">
        <f t="shared" si="109"/>
        <v>#NUM!</v>
      </c>
    </row>
    <row r="987" spans="1:11">
      <c r="A987">
        <f t="shared" si="100"/>
        <v>68.067840827778468</v>
      </c>
      <c r="B987" t="e">
        <f t="shared" si="107"/>
        <v>#NUM!</v>
      </c>
      <c r="C987">
        <f t="shared" si="101"/>
        <v>-1.732050807570418</v>
      </c>
      <c r="D987">
        <f t="shared" si="104"/>
        <v>0.57735026918911225</v>
      </c>
      <c r="E987" t="e">
        <f t="shared" si="102"/>
        <v>#NUM!</v>
      </c>
      <c r="F987" t="e">
        <f t="shared" si="103"/>
        <v>#NUM!</v>
      </c>
      <c r="G987" t="e">
        <f t="shared" si="105"/>
        <v>#NUM!</v>
      </c>
      <c r="H987" t="e">
        <f t="shared" si="106"/>
        <v>#NUM!</v>
      </c>
      <c r="I987" t="e">
        <f>SUM($G$534:H987)</f>
        <v>#NUM!</v>
      </c>
      <c r="J987" t="e">
        <f t="shared" si="108"/>
        <v>#NUM!</v>
      </c>
      <c r="K987" t="e">
        <f t="shared" si="109"/>
        <v>#NUM!</v>
      </c>
    </row>
    <row r="988" spans="1:11">
      <c r="A988">
        <f t="shared" si="100"/>
        <v>68.21744047794941</v>
      </c>
      <c r="B988" t="e">
        <f t="shared" si="107"/>
        <v>#NUM!</v>
      </c>
      <c r="C988">
        <f t="shared" si="101"/>
        <v>-1.2539603376636976</v>
      </c>
      <c r="D988">
        <f t="shared" si="104"/>
        <v>0.79747338888177199</v>
      </c>
      <c r="E988" t="e">
        <f t="shared" si="102"/>
        <v>#NUM!</v>
      </c>
      <c r="F988" t="e">
        <f t="shared" si="103"/>
        <v>#NUM!</v>
      </c>
      <c r="G988" t="e">
        <f t="shared" si="105"/>
        <v>#NUM!</v>
      </c>
      <c r="H988" t="e">
        <f t="shared" si="106"/>
        <v>#NUM!</v>
      </c>
      <c r="I988" t="e">
        <f>SUM($G$534:H988)</f>
        <v>#NUM!</v>
      </c>
      <c r="J988" t="e">
        <f t="shared" si="108"/>
        <v>#NUM!</v>
      </c>
      <c r="K988" t="e">
        <f t="shared" si="109"/>
        <v>#NUM!</v>
      </c>
    </row>
    <row r="989" spans="1:11">
      <c r="A989">
        <f t="shared" si="100"/>
        <v>68.367040128120351</v>
      </c>
      <c r="B989" t="e">
        <f t="shared" si="107"/>
        <v>#NUM!</v>
      </c>
      <c r="C989">
        <f t="shared" si="101"/>
        <v>-0.92786440347477372</v>
      </c>
      <c r="D989">
        <f t="shared" si="104"/>
        <v>1.0777436835113887</v>
      </c>
      <c r="E989" t="e">
        <f t="shared" si="102"/>
        <v>#NUM!</v>
      </c>
      <c r="F989" t="e">
        <f t="shared" si="103"/>
        <v>#NUM!</v>
      </c>
      <c r="G989" t="e">
        <f t="shared" si="105"/>
        <v>#NUM!</v>
      </c>
      <c r="H989" t="e">
        <f t="shared" si="106"/>
        <v>#NUM!</v>
      </c>
      <c r="I989" t="e">
        <f>SUM($G$534:H989)</f>
        <v>#NUM!</v>
      </c>
      <c r="J989" t="e">
        <f t="shared" si="108"/>
        <v>#NUM!</v>
      </c>
      <c r="K989" t="e">
        <f t="shared" si="109"/>
        <v>#NUM!</v>
      </c>
    </row>
    <row r="990" spans="1:11">
      <c r="A990">
        <f t="shared" si="100"/>
        <v>68.516639778291292</v>
      </c>
      <c r="B990" t="e">
        <f t="shared" si="107"/>
        <v>#NUM!</v>
      </c>
      <c r="C990">
        <f t="shared" si="101"/>
        <v>-0.68178845580133818</v>
      </c>
      <c r="D990">
        <f t="shared" si="104"/>
        <v>1.4667306134197486</v>
      </c>
      <c r="E990" t="e">
        <f t="shared" si="102"/>
        <v>#NUM!</v>
      </c>
      <c r="F990" t="e">
        <f t="shared" si="103"/>
        <v>#NUM!</v>
      </c>
      <c r="G990" t="e">
        <f t="shared" si="105"/>
        <v>#NUM!</v>
      </c>
      <c r="H990" t="e">
        <f t="shared" si="106"/>
        <v>#NUM!</v>
      </c>
      <c r="I990" t="e">
        <f>SUM($G$534:H990)</f>
        <v>#NUM!</v>
      </c>
      <c r="J990" t="e">
        <f t="shared" si="108"/>
        <v>#NUM!</v>
      </c>
      <c r="K990" t="e">
        <f t="shared" si="109"/>
        <v>#NUM!</v>
      </c>
    </row>
    <row r="991" spans="1:11">
      <c r="A991">
        <f t="shared" si="100"/>
        <v>68.666239428462234</v>
      </c>
      <c r="B991" t="e">
        <f t="shared" si="107"/>
        <v>#NUM!</v>
      </c>
      <c r="C991">
        <f t="shared" si="101"/>
        <v>-0.481574618808009</v>
      </c>
      <c r="D991">
        <f t="shared" si="104"/>
        <v>2.0765213965702651</v>
      </c>
      <c r="E991" t="e">
        <f t="shared" si="102"/>
        <v>#NUM!</v>
      </c>
      <c r="F991" t="e">
        <f t="shared" si="103"/>
        <v>#NUM!</v>
      </c>
      <c r="G991" t="e">
        <f t="shared" si="105"/>
        <v>#NUM!</v>
      </c>
      <c r="H991" t="e">
        <f t="shared" si="106"/>
        <v>#NUM!</v>
      </c>
      <c r="I991" t="e">
        <f>SUM($G$534:H991)</f>
        <v>#NUM!</v>
      </c>
      <c r="J991" t="e">
        <f t="shared" si="108"/>
        <v>#NUM!</v>
      </c>
      <c r="K991" t="e">
        <f t="shared" si="109"/>
        <v>#NUM!</v>
      </c>
    </row>
    <row r="992" spans="1:11">
      <c r="A992">
        <f t="shared" si="100"/>
        <v>68.815839078633175</v>
      </c>
      <c r="B992" t="e">
        <f t="shared" si="107"/>
        <v>#NUM!</v>
      </c>
      <c r="C992">
        <f t="shared" si="101"/>
        <v>-0.30845914892776927</v>
      </c>
      <c r="D992">
        <f t="shared" si="104"/>
        <v>3.2419203757647868</v>
      </c>
      <c r="E992" t="e">
        <f t="shared" si="102"/>
        <v>#NUM!</v>
      </c>
      <c r="F992" t="e">
        <f t="shared" si="103"/>
        <v>#NUM!</v>
      </c>
      <c r="G992" t="e">
        <f t="shared" si="105"/>
        <v>#NUM!</v>
      </c>
      <c r="H992" t="e">
        <f t="shared" si="106"/>
        <v>#NUM!</v>
      </c>
      <c r="I992" t="e">
        <f>SUM($G$534:H992)</f>
        <v>#NUM!</v>
      </c>
      <c r="J992" t="e">
        <f t="shared" si="108"/>
        <v>#NUM!</v>
      </c>
      <c r="K992" t="e">
        <f t="shared" si="109"/>
        <v>#NUM!</v>
      </c>
    </row>
    <row r="993" spans="1:11">
      <c r="A993">
        <f t="shared" si="100"/>
        <v>68.965438728804116</v>
      </c>
      <c r="B993" t="e">
        <f t="shared" si="107"/>
        <v>#NUM!</v>
      </c>
      <c r="C993">
        <f t="shared" si="101"/>
        <v>-0.15072574825113563</v>
      </c>
      <c r="D993">
        <f t="shared" si="104"/>
        <v>6.6345664997716511</v>
      </c>
      <c r="E993" t="e">
        <f t="shared" si="102"/>
        <v>#NUM!</v>
      </c>
      <c r="F993" t="e">
        <f t="shared" si="103"/>
        <v>#NUM!</v>
      </c>
      <c r="G993" t="e">
        <f t="shared" si="105"/>
        <v>#NUM!</v>
      </c>
      <c r="H993" t="e">
        <f t="shared" si="106"/>
        <v>#NUM!</v>
      </c>
      <c r="I993" t="e">
        <f>SUM($G$534:H993)</f>
        <v>#NUM!</v>
      </c>
      <c r="J993" t="e">
        <f t="shared" si="108"/>
        <v>#NUM!</v>
      </c>
      <c r="K993" t="e">
        <f t="shared" si="109"/>
        <v>#NUM!</v>
      </c>
    </row>
    <row r="994" spans="1:11">
      <c r="A994">
        <f t="shared" si="100"/>
        <v>69.115038378975058</v>
      </c>
      <c r="B994" t="e">
        <f t="shared" si="107"/>
        <v>#NUM!</v>
      </c>
      <c r="C994">
        <f t="shared" si="101"/>
        <v>-3.9349383126885407E-13</v>
      </c>
      <c r="D994">
        <f t="shared" si="104"/>
        <v>2541335900426.7378</v>
      </c>
      <c r="E994" t="e">
        <f t="shared" si="102"/>
        <v>#NUM!</v>
      </c>
      <c r="F994" t="e">
        <f t="shared" si="103"/>
        <v>#NUM!</v>
      </c>
      <c r="G994" t="e">
        <f t="shared" si="105"/>
        <v>#NUM!</v>
      </c>
      <c r="H994" t="e">
        <f t="shared" si="106"/>
        <v>#NUM!</v>
      </c>
      <c r="I994" t="e">
        <f>SUM($G$534:H994)</f>
        <v>#NUM!</v>
      </c>
      <c r="J994" t="e">
        <f t="shared" si="108"/>
        <v>#NUM!</v>
      </c>
      <c r="K994" t="e">
        <f t="shared" si="109"/>
        <v>#NUM!</v>
      </c>
    </row>
    <row r="995" spans="1:11">
      <c r="A995">
        <f t="shared" si="100"/>
        <v>69.264638029145999</v>
      </c>
      <c r="B995" t="e">
        <f t="shared" si="107"/>
        <v>#NUM!</v>
      </c>
      <c r="C995">
        <f t="shared" si="101"/>
        <v>0.15072574825033078</v>
      </c>
      <c r="D995">
        <f t="shared" si="104"/>
        <v>-6.6345664998070788</v>
      </c>
      <c r="E995" t="e">
        <f t="shared" si="102"/>
        <v>#NUM!</v>
      </c>
      <c r="F995" t="e">
        <f t="shared" si="103"/>
        <v>#NUM!</v>
      </c>
      <c r="G995" t="e">
        <f t="shared" si="105"/>
        <v>#NUM!</v>
      </c>
      <c r="H995" t="e">
        <f t="shared" si="106"/>
        <v>#NUM!</v>
      </c>
      <c r="I995" t="e">
        <f>SUM($G$534:H995)</f>
        <v>#NUM!</v>
      </c>
      <c r="J995" t="e">
        <f t="shared" si="108"/>
        <v>#NUM!</v>
      </c>
      <c r="K995" t="e">
        <f t="shared" si="109"/>
        <v>#NUM!</v>
      </c>
    </row>
    <row r="996" spans="1:11">
      <c r="A996">
        <f t="shared" si="100"/>
        <v>69.41423767931694</v>
      </c>
      <c r="B996" t="e">
        <f t="shared" si="107"/>
        <v>#NUM!</v>
      </c>
      <c r="C996">
        <f t="shared" si="101"/>
        <v>0.3084591489269074</v>
      </c>
      <c r="D996">
        <f t="shared" si="104"/>
        <v>-3.2419203757738448</v>
      </c>
      <c r="E996" t="e">
        <f t="shared" si="102"/>
        <v>#NUM!</v>
      </c>
      <c r="F996" t="e">
        <f t="shared" si="103"/>
        <v>#NUM!</v>
      </c>
      <c r="G996" t="e">
        <f t="shared" si="105"/>
        <v>#NUM!</v>
      </c>
      <c r="H996" t="e">
        <f t="shared" si="106"/>
        <v>#NUM!</v>
      </c>
      <c r="I996" t="e">
        <f>SUM($G$534:H996)</f>
        <v>#NUM!</v>
      </c>
      <c r="J996" t="e">
        <f t="shared" si="108"/>
        <v>#NUM!</v>
      </c>
      <c r="K996" t="e">
        <f t="shared" si="109"/>
        <v>#NUM!</v>
      </c>
    </row>
    <row r="997" spans="1:11">
      <c r="A997">
        <f t="shared" si="100"/>
        <v>69.563837329487882</v>
      </c>
      <c r="B997" t="e">
        <f t="shared" si="107"/>
        <v>#NUM!</v>
      </c>
      <c r="C997">
        <f t="shared" si="101"/>
        <v>0.4815746188070395</v>
      </c>
      <c r="D997">
        <f t="shared" si="104"/>
        <v>-2.0765213965744458</v>
      </c>
      <c r="E997" t="e">
        <f t="shared" si="102"/>
        <v>#NUM!</v>
      </c>
      <c r="F997" t="e">
        <f t="shared" si="103"/>
        <v>#NUM!</v>
      </c>
      <c r="G997" t="e">
        <f t="shared" si="105"/>
        <v>#NUM!</v>
      </c>
      <c r="H997" t="e">
        <f t="shared" si="106"/>
        <v>#NUM!</v>
      </c>
      <c r="I997" t="e">
        <f>SUM($G$534:H997)</f>
        <v>#NUM!</v>
      </c>
      <c r="J997" t="e">
        <f t="shared" si="108"/>
        <v>#NUM!</v>
      </c>
      <c r="K997" t="e">
        <f t="shared" si="109"/>
        <v>#NUM!</v>
      </c>
    </row>
    <row r="998" spans="1:11">
      <c r="A998">
        <f t="shared" si="100"/>
        <v>69.713436979658823</v>
      </c>
      <c r="B998" t="e">
        <f t="shared" si="107"/>
        <v>#NUM!</v>
      </c>
      <c r="C998">
        <f t="shared" si="101"/>
        <v>0.68178845580018543</v>
      </c>
      <c r="D998">
        <f t="shared" si="104"/>
        <v>-1.4667306134222287</v>
      </c>
      <c r="E998" t="e">
        <f t="shared" si="102"/>
        <v>#NUM!</v>
      </c>
      <c r="F998" t="e">
        <f t="shared" si="103"/>
        <v>#NUM!</v>
      </c>
      <c r="G998" t="e">
        <f t="shared" si="105"/>
        <v>#NUM!</v>
      </c>
      <c r="H998" t="e">
        <f t="shared" si="106"/>
        <v>#NUM!</v>
      </c>
      <c r="I998" t="e">
        <f>SUM($G$534:H998)</f>
        <v>#NUM!</v>
      </c>
      <c r="J998" t="e">
        <f t="shared" si="108"/>
        <v>#NUM!</v>
      </c>
      <c r="K998" t="e">
        <f t="shared" si="109"/>
        <v>#NUM!</v>
      </c>
    </row>
    <row r="999" spans="1:11">
      <c r="A999">
        <f t="shared" si="100"/>
        <v>69.863036629829764</v>
      </c>
      <c r="B999" t="e">
        <f t="shared" si="107"/>
        <v>#NUM!</v>
      </c>
      <c r="C999">
        <f t="shared" si="101"/>
        <v>0.92786440347330912</v>
      </c>
      <c r="D999">
        <f t="shared" si="104"/>
        <v>-1.0777436835130898</v>
      </c>
      <c r="E999" t="e">
        <f t="shared" si="102"/>
        <v>#NUM!</v>
      </c>
      <c r="F999" t="e">
        <f t="shared" si="103"/>
        <v>#NUM!</v>
      </c>
      <c r="G999" t="e">
        <f t="shared" si="105"/>
        <v>#NUM!</v>
      </c>
      <c r="H999" t="e">
        <f t="shared" si="106"/>
        <v>#NUM!</v>
      </c>
      <c r="I999" t="e">
        <f>SUM($G$534:H999)</f>
        <v>#NUM!</v>
      </c>
      <c r="J999" t="e">
        <f t="shared" si="108"/>
        <v>#NUM!</v>
      </c>
      <c r="K999" t="e">
        <f t="shared" si="109"/>
        <v>#NUM!</v>
      </c>
    </row>
    <row r="1000" spans="1:11">
      <c r="A1000">
        <f t="shared" si="100"/>
        <v>70.012636280000706</v>
      </c>
      <c r="B1000" t="e">
        <f t="shared" si="107"/>
        <v>#NUM!</v>
      </c>
      <c r="C1000">
        <f t="shared" si="101"/>
        <v>1.2539603376616733</v>
      </c>
      <c r="D1000">
        <f t="shared" si="104"/>
        <v>-0.79747338888305941</v>
      </c>
      <c r="E1000" t="e">
        <f t="shared" si="102"/>
        <v>#NUM!</v>
      </c>
      <c r="F1000" t="e">
        <f t="shared" si="103"/>
        <v>#NUM!</v>
      </c>
      <c r="G1000" t="e">
        <f t="shared" si="105"/>
        <v>#NUM!</v>
      </c>
      <c r="H1000" t="e">
        <f t="shared" si="106"/>
        <v>#NUM!</v>
      </c>
      <c r="I1000" t="e">
        <f>SUM($G$534:H1000)</f>
        <v>#NUM!</v>
      </c>
      <c r="J1000" t="e">
        <f t="shared" si="108"/>
        <v>#NUM!</v>
      </c>
      <c r="K1000" t="e">
        <f t="shared" si="109"/>
        <v>#NUM!</v>
      </c>
    </row>
    <row r="1001" spans="1:11">
      <c r="A1001">
        <f t="shared" si="100"/>
        <v>70.162235930171647</v>
      </c>
      <c r="B1001" t="e">
        <f t="shared" si="107"/>
        <v>#NUM!</v>
      </c>
      <c r="C1001">
        <f t="shared" si="101"/>
        <v>1.73205080756727</v>
      </c>
      <c r="D1001">
        <f t="shared" si="104"/>
        <v>-0.57735026919016152</v>
      </c>
      <c r="E1001" t="e">
        <f t="shared" si="102"/>
        <v>#NUM!</v>
      </c>
      <c r="F1001" t="e">
        <f t="shared" si="103"/>
        <v>#NUM!</v>
      </c>
      <c r="G1001" t="e">
        <f t="shared" si="105"/>
        <v>#NUM!</v>
      </c>
      <c r="H1001" t="e">
        <f t="shared" si="106"/>
        <v>#NUM!</v>
      </c>
      <c r="I1001" t="e">
        <f>SUM($G$534:H1001)</f>
        <v>#NUM!</v>
      </c>
      <c r="J1001" t="e">
        <f t="shared" si="108"/>
        <v>#NUM!</v>
      </c>
      <c r="K1001" t="e">
        <f t="shared" si="109"/>
        <v>#NUM!</v>
      </c>
    </row>
    <row r="1002" spans="1:11">
      <c r="A1002">
        <f t="shared" si="100"/>
        <v>70.311835580342589</v>
      </c>
      <c r="B1002" t="e">
        <f t="shared" si="107"/>
        <v>#NUM!</v>
      </c>
      <c r="C1002">
        <f t="shared" si="101"/>
        <v>2.5479584458315361</v>
      </c>
      <c r="D1002">
        <f t="shared" si="104"/>
        <v>-0.39247107881056753</v>
      </c>
      <c r="E1002" t="e">
        <f t="shared" si="102"/>
        <v>#NUM!</v>
      </c>
      <c r="F1002" t="e">
        <f t="shared" si="103"/>
        <v>#NUM!</v>
      </c>
      <c r="G1002" t="e">
        <f t="shared" si="105"/>
        <v>#NUM!</v>
      </c>
      <c r="H1002" t="e">
        <f t="shared" si="106"/>
        <v>#NUM!</v>
      </c>
      <c r="I1002" t="e">
        <f>SUM($G$534:H1002)</f>
        <v>#NUM!</v>
      </c>
      <c r="J1002" t="e">
        <f t="shared" si="108"/>
        <v>#NUM!</v>
      </c>
      <c r="K1002" t="e">
        <f t="shared" si="109"/>
        <v>#NUM!</v>
      </c>
    </row>
    <row r="1003" spans="1:11">
      <c r="A1003">
        <f t="shared" si="100"/>
        <v>70.46143523051353</v>
      </c>
      <c r="B1003" t="e">
        <f t="shared" si="107"/>
        <v>#NUM!</v>
      </c>
      <c r="C1003">
        <f t="shared" si="101"/>
        <v>4.3812862675266597</v>
      </c>
      <c r="D1003">
        <f t="shared" si="104"/>
        <v>-0.22824347439057521</v>
      </c>
      <c r="E1003" t="e">
        <f t="shared" si="102"/>
        <v>#NUM!</v>
      </c>
      <c r="F1003" t="e">
        <f t="shared" si="103"/>
        <v>#NUM!</v>
      </c>
      <c r="G1003" t="e">
        <f t="shared" si="105"/>
        <v>#NUM!</v>
      </c>
      <c r="H1003" t="e">
        <f t="shared" si="106"/>
        <v>#NUM!</v>
      </c>
      <c r="I1003" t="e">
        <f>SUM($G$534:H1003)</f>
        <v>#NUM!</v>
      </c>
      <c r="J1003" t="e">
        <f t="shared" si="108"/>
        <v>#NUM!</v>
      </c>
      <c r="K1003" t="e">
        <f t="shared" si="109"/>
        <v>#NUM!</v>
      </c>
    </row>
    <row r="1004" spans="1:11">
      <c r="A1004">
        <f t="shared" si="100"/>
        <v>70.611034880684471</v>
      </c>
      <c r="B1004" t="e">
        <f t="shared" si="107"/>
        <v>#NUM!</v>
      </c>
      <c r="C1004">
        <f t="shared" si="101"/>
        <v>13.344072639525118</v>
      </c>
      <c r="D1004">
        <f t="shared" si="104"/>
        <v>-7.4939640019494644E-2</v>
      </c>
      <c r="E1004" t="e">
        <f t="shared" si="102"/>
        <v>#NUM!</v>
      </c>
      <c r="F1004" t="e">
        <f t="shared" si="103"/>
        <v>#NUM!</v>
      </c>
      <c r="G1004" t="e">
        <f t="shared" si="105"/>
        <v>#NUM!</v>
      </c>
      <c r="H1004" t="e">
        <f t="shared" si="106"/>
        <v>#NUM!</v>
      </c>
      <c r="I1004" t="e">
        <f>SUM($G$534:H1004)</f>
        <v>#NUM!</v>
      </c>
      <c r="J1004" t="e">
        <f t="shared" si="108"/>
        <v>#NUM!</v>
      </c>
      <c r="K1004" t="e">
        <f t="shared" si="109"/>
        <v>#NUM!</v>
      </c>
    </row>
    <row r="1005" spans="1:11">
      <c r="A1005">
        <f t="shared" si="100"/>
        <v>70.760634530855413</v>
      </c>
      <c r="B1005" t="e">
        <f t="shared" si="107"/>
        <v>#NUM!</v>
      </c>
      <c r="C1005">
        <f t="shared" si="101"/>
        <v>-13.344072639670514</v>
      </c>
      <c r="D1005">
        <f t="shared" si="104"/>
        <v>7.4939640018678103E-2</v>
      </c>
      <c r="E1005" t="e">
        <f t="shared" si="102"/>
        <v>#NUM!</v>
      </c>
      <c r="F1005" t="e">
        <f t="shared" si="103"/>
        <v>#NUM!</v>
      </c>
      <c r="G1005" t="e">
        <f t="shared" si="105"/>
        <v>#NUM!</v>
      </c>
      <c r="H1005" t="e">
        <f t="shared" si="106"/>
        <v>#NUM!</v>
      </c>
      <c r="I1005" t="e">
        <f>SUM($G$534:H1005)</f>
        <v>#NUM!</v>
      </c>
      <c r="J1005" t="e">
        <f t="shared" si="108"/>
        <v>#NUM!</v>
      </c>
      <c r="K1005" t="e">
        <f t="shared" si="109"/>
        <v>#NUM!</v>
      </c>
    </row>
    <row r="1006" spans="1:11">
      <c r="A1006">
        <f t="shared" si="100"/>
        <v>70.910234181026354</v>
      </c>
      <c r="B1006" t="e">
        <f t="shared" si="107"/>
        <v>#NUM!</v>
      </c>
      <c r="C1006">
        <f t="shared" si="101"/>
        <v>-4.3812862675430582</v>
      </c>
      <c r="D1006">
        <f t="shared" si="104"/>
        <v>0.22824347438972092</v>
      </c>
      <c r="E1006" t="e">
        <f t="shared" si="102"/>
        <v>#NUM!</v>
      </c>
      <c r="F1006" t="e">
        <f t="shared" si="103"/>
        <v>#NUM!</v>
      </c>
      <c r="G1006" t="e">
        <f t="shared" si="105"/>
        <v>#NUM!</v>
      </c>
      <c r="H1006" t="e">
        <f t="shared" si="106"/>
        <v>#NUM!</v>
      </c>
      <c r="I1006" t="e">
        <f>SUM($G$534:H1006)</f>
        <v>#NUM!</v>
      </c>
      <c r="J1006" t="e">
        <f t="shared" si="108"/>
        <v>#NUM!</v>
      </c>
      <c r="K1006" t="e">
        <f t="shared" si="109"/>
        <v>#NUM!</v>
      </c>
    </row>
    <row r="1007" spans="1:11">
      <c r="A1007">
        <f t="shared" si="100"/>
        <v>71.059833831197295</v>
      </c>
      <c r="B1007" t="e">
        <f t="shared" si="107"/>
        <v>#NUM!</v>
      </c>
      <c r="C1007">
        <f t="shared" si="101"/>
        <v>-2.5479584458376192</v>
      </c>
      <c r="D1007">
        <f t="shared" si="104"/>
        <v>0.39247107880963056</v>
      </c>
      <c r="E1007" t="e">
        <f t="shared" si="102"/>
        <v>#NUM!</v>
      </c>
      <c r="F1007" t="e">
        <f t="shared" si="103"/>
        <v>#NUM!</v>
      </c>
      <c r="G1007" t="e">
        <f t="shared" si="105"/>
        <v>#NUM!</v>
      </c>
      <c r="H1007" t="e">
        <f t="shared" si="106"/>
        <v>#NUM!</v>
      </c>
      <c r="I1007" t="e">
        <f>SUM($G$534:H1007)</f>
        <v>#NUM!</v>
      </c>
      <c r="J1007" t="e">
        <f t="shared" si="108"/>
        <v>#NUM!</v>
      </c>
      <c r="K1007" t="e">
        <f t="shared" si="109"/>
        <v>#NUM!</v>
      </c>
    </row>
    <row r="1008" spans="1:11">
      <c r="A1008">
        <f t="shared" si="100"/>
        <v>71.209433481368237</v>
      </c>
      <c r="B1008" t="e">
        <f t="shared" si="107"/>
        <v>#NUM!</v>
      </c>
      <c r="C1008">
        <f t="shared" si="101"/>
        <v>-1.7320508075705179</v>
      </c>
      <c r="D1008">
        <f t="shared" si="104"/>
        <v>0.57735026918907895</v>
      </c>
      <c r="E1008" t="e">
        <f t="shared" si="102"/>
        <v>#NUM!</v>
      </c>
      <c r="F1008" t="e">
        <f t="shared" si="103"/>
        <v>#NUM!</v>
      </c>
      <c r="G1008" t="e">
        <f t="shared" si="105"/>
        <v>#NUM!</v>
      </c>
      <c r="H1008" t="e">
        <f t="shared" si="106"/>
        <v>#NUM!</v>
      </c>
      <c r="I1008" t="e">
        <f>SUM($G$534:H1008)</f>
        <v>#NUM!</v>
      </c>
      <c r="J1008" t="e">
        <f t="shared" si="108"/>
        <v>#NUM!</v>
      </c>
      <c r="K1008" t="e">
        <f t="shared" si="109"/>
        <v>#NUM!</v>
      </c>
    </row>
    <row r="1009" spans="1:11">
      <c r="A1009">
        <f t="shared" si="100"/>
        <v>71.359033131539178</v>
      </c>
      <c r="B1009" t="e">
        <f t="shared" si="107"/>
        <v>#NUM!</v>
      </c>
      <c r="C1009">
        <f t="shared" si="101"/>
        <v>-1.253960337663762</v>
      </c>
      <c r="D1009">
        <f t="shared" si="104"/>
        <v>0.79747338888173103</v>
      </c>
      <c r="E1009" t="e">
        <f t="shared" si="102"/>
        <v>#NUM!</v>
      </c>
      <c r="F1009" t="e">
        <f t="shared" si="103"/>
        <v>#NUM!</v>
      </c>
      <c r="G1009" t="e">
        <f t="shared" si="105"/>
        <v>#NUM!</v>
      </c>
      <c r="H1009" t="e">
        <f t="shared" si="106"/>
        <v>#NUM!</v>
      </c>
      <c r="I1009" t="e">
        <f>SUM($G$534:H1009)</f>
        <v>#NUM!</v>
      </c>
      <c r="J1009" t="e">
        <f t="shared" si="108"/>
        <v>#NUM!</v>
      </c>
      <c r="K1009" t="e">
        <f t="shared" si="109"/>
        <v>#NUM!</v>
      </c>
    </row>
    <row r="1010" spans="1:11">
      <c r="A1010">
        <f t="shared" si="100"/>
        <v>71.508632781710119</v>
      </c>
      <c r="B1010" t="e">
        <f t="shared" si="107"/>
        <v>#NUM!</v>
      </c>
      <c r="C1010">
        <f t="shared" si="101"/>
        <v>-0.92786440347482024</v>
      </c>
      <c r="D1010">
        <f t="shared" si="104"/>
        <v>1.0777436835113348</v>
      </c>
      <c r="E1010" t="e">
        <f t="shared" si="102"/>
        <v>#NUM!</v>
      </c>
      <c r="F1010" t="e">
        <f t="shared" si="103"/>
        <v>#NUM!</v>
      </c>
      <c r="G1010" t="e">
        <f t="shared" si="105"/>
        <v>#NUM!</v>
      </c>
      <c r="H1010" t="e">
        <f t="shared" si="106"/>
        <v>#NUM!</v>
      </c>
      <c r="I1010" t="e">
        <f>SUM($G$534:H1010)</f>
        <v>#NUM!</v>
      </c>
      <c r="J1010" t="e">
        <f t="shared" si="108"/>
        <v>#NUM!</v>
      </c>
      <c r="K1010" t="e">
        <f t="shared" si="109"/>
        <v>#NUM!</v>
      </c>
    </row>
    <row r="1011" spans="1:11">
      <c r="A1011">
        <f t="shared" si="100"/>
        <v>71.658232431881061</v>
      </c>
      <c r="B1011" t="e">
        <f t="shared" si="107"/>
        <v>#NUM!</v>
      </c>
      <c r="C1011">
        <f t="shared" si="101"/>
        <v>-0.68178845580137482</v>
      </c>
      <c r="D1011">
        <f t="shared" si="104"/>
        <v>1.4667306134196698</v>
      </c>
      <c r="E1011" t="e">
        <f t="shared" si="102"/>
        <v>#NUM!</v>
      </c>
      <c r="F1011" t="e">
        <f t="shared" si="103"/>
        <v>#NUM!</v>
      </c>
      <c r="G1011" t="e">
        <f t="shared" si="105"/>
        <v>#NUM!</v>
      </c>
      <c r="H1011" t="e">
        <f t="shared" si="106"/>
        <v>#NUM!</v>
      </c>
      <c r="I1011" t="e">
        <f>SUM($G$534:H1011)</f>
        <v>#NUM!</v>
      </c>
      <c r="J1011" t="e">
        <f t="shared" si="108"/>
        <v>#NUM!</v>
      </c>
      <c r="K1011" t="e">
        <f t="shared" si="109"/>
        <v>#NUM!</v>
      </c>
    </row>
    <row r="1012" spans="1:11">
      <c r="A1012">
        <f t="shared" si="100"/>
        <v>71.807832082052002</v>
      </c>
      <c r="B1012" t="e">
        <f t="shared" si="107"/>
        <v>#NUM!</v>
      </c>
      <c r="C1012">
        <f t="shared" si="101"/>
        <v>-0.48157461880803981</v>
      </c>
      <c r="D1012">
        <f t="shared" si="104"/>
        <v>2.0765213965701323</v>
      </c>
      <c r="E1012" t="e">
        <f t="shared" si="102"/>
        <v>#NUM!</v>
      </c>
      <c r="F1012" t="e">
        <f t="shared" si="103"/>
        <v>#NUM!</v>
      </c>
      <c r="G1012" t="e">
        <f t="shared" si="105"/>
        <v>#NUM!</v>
      </c>
      <c r="H1012" t="e">
        <f t="shared" si="106"/>
        <v>#NUM!</v>
      </c>
      <c r="I1012" t="e">
        <f>SUM($G$534:H1012)</f>
        <v>#NUM!</v>
      </c>
      <c r="J1012" t="e">
        <f t="shared" si="108"/>
        <v>#NUM!</v>
      </c>
      <c r="K1012" t="e">
        <f t="shared" si="109"/>
        <v>#NUM!</v>
      </c>
    </row>
    <row r="1013" spans="1:11">
      <c r="A1013">
        <f t="shared" si="100"/>
        <v>71.957431732222943</v>
      </c>
      <c r="B1013" t="e">
        <f t="shared" si="107"/>
        <v>#NUM!</v>
      </c>
      <c r="C1013">
        <f t="shared" si="101"/>
        <v>-0.30845914892779663</v>
      </c>
      <c r="D1013">
        <f t="shared" si="104"/>
        <v>3.241920375764499</v>
      </c>
      <c r="E1013" t="e">
        <f t="shared" si="102"/>
        <v>#NUM!</v>
      </c>
      <c r="F1013" t="e">
        <f t="shared" si="103"/>
        <v>#NUM!</v>
      </c>
      <c r="G1013" t="e">
        <f t="shared" si="105"/>
        <v>#NUM!</v>
      </c>
      <c r="H1013" t="e">
        <f t="shared" si="106"/>
        <v>#NUM!</v>
      </c>
      <c r="I1013" t="e">
        <f>SUM($G$534:H1013)</f>
        <v>#NUM!</v>
      </c>
      <c r="J1013" t="e">
        <f t="shared" si="108"/>
        <v>#NUM!</v>
      </c>
      <c r="K1013" t="e">
        <f t="shared" si="109"/>
        <v>#NUM!</v>
      </c>
    </row>
    <row r="1014" spans="1:11">
      <c r="A1014">
        <f t="shared" si="100"/>
        <v>72.107031382393885</v>
      </c>
      <c r="B1014" t="e">
        <f t="shared" si="107"/>
        <v>#NUM!</v>
      </c>
      <c r="C1014">
        <f t="shared" si="101"/>
        <v>-0.1507257482511612</v>
      </c>
      <c r="D1014">
        <f t="shared" si="104"/>
        <v>6.6345664997705258</v>
      </c>
      <c r="E1014" t="e">
        <f t="shared" si="102"/>
        <v>#NUM!</v>
      </c>
      <c r="F1014" t="e">
        <f t="shared" si="103"/>
        <v>#NUM!</v>
      </c>
      <c r="G1014" t="e">
        <f t="shared" si="105"/>
        <v>#NUM!</v>
      </c>
      <c r="H1014" t="e">
        <f t="shared" si="106"/>
        <v>#NUM!</v>
      </c>
      <c r="I1014" t="e">
        <f>SUM($G$534:H1014)</f>
        <v>#NUM!</v>
      </c>
      <c r="J1014" t="e">
        <f t="shared" si="108"/>
        <v>#NUM!</v>
      </c>
      <c r="K1014" t="e">
        <f t="shared" si="109"/>
        <v>#NUM!</v>
      </c>
    </row>
    <row r="1015" spans="1:11">
      <c r="A1015">
        <f t="shared" si="100"/>
        <v>72.256631032564826</v>
      </c>
      <c r="B1015" t="e">
        <f t="shared" si="107"/>
        <v>#NUM!</v>
      </c>
      <c r="C1015">
        <f t="shared" si="101"/>
        <v>-4.1848534186594843E-13</v>
      </c>
      <c r="D1015">
        <f t="shared" si="104"/>
        <v>2389569956121.2485</v>
      </c>
      <c r="E1015" t="e">
        <f t="shared" si="102"/>
        <v>#NUM!</v>
      </c>
      <c r="F1015" t="e">
        <f t="shared" si="103"/>
        <v>#NUM!</v>
      </c>
      <c r="G1015" t="e">
        <f t="shared" si="105"/>
        <v>#NUM!</v>
      </c>
      <c r="H1015" t="e">
        <f t="shared" si="106"/>
        <v>#NUM!</v>
      </c>
      <c r="I1015" t="e">
        <f>SUM($G$534:H1015)</f>
        <v>#NUM!</v>
      </c>
      <c r="J1015" t="e">
        <f t="shared" si="108"/>
        <v>#NUM!</v>
      </c>
      <c r="K1015" t="e">
        <f t="shared" si="109"/>
        <v>#NUM!</v>
      </c>
    </row>
    <row r="1016" spans="1:11">
      <c r="A1016">
        <f t="shared" si="100"/>
        <v>72.406230682735767</v>
      </c>
      <c r="B1016" t="e">
        <f t="shared" si="107"/>
        <v>#NUM!</v>
      </c>
      <c r="C1016">
        <f t="shared" si="101"/>
        <v>0.15072574825030521</v>
      </c>
      <c r="D1016">
        <f t="shared" si="104"/>
        <v>-6.6345664998082041</v>
      </c>
      <c r="E1016" t="e">
        <f t="shared" si="102"/>
        <v>#NUM!</v>
      </c>
      <c r="F1016" t="e">
        <f t="shared" si="103"/>
        <v>#NUM!</v>
      </c>
      <c r="G1016" t="e">
        <f t="shared" si="105"/>
        <v>#NUM!</v>
      </c>
      <c r="H1016" t="e">
        <f t="shared" si="106"/>
        <v>#NUM!</v>
      </c>
      <c r="I1016" t="e">
        <f>SUM($G$534:H1016)</f>
        <v>#NUM!</v>
      </c>
      <c r="J1016" t="e">
        <f t="shared" si="108"/>
        <v>#NUM!</v>
      </c>
      <c r="K1016" t="e">
        <f t="shared" si="109"/>
        <v>#NUM!</v>
      </c>
    </row>
    <row r="1017" spans="1:11">
      <c r="A1017">
        <f t="shared" si="100"/>
        <v>72.555830332906709</v>
      </c>
      <c r="B1017" t="e">
        <f t="shared" si="107"/>
        <v>#NUM!</v>
      </c>
      <c r="C1017">
        <f t="shared" si="101"/>
        <v>0.30845914892688003</v>
      </c>
      <c r="D1017">
        <f t="shared" si="104"/>
        <v>-3.2419203757741326</v>
      </c>
      <c r="E1017" t="e">
        <f t="shared" si="102"/>
        <v>#NUM!</v>
      </c>
      <c r="F1017" t="e">
        <f t="shared" si="103"/>
        <v>#NUM!</v>
      </c>
      <c r="G1017" t="e">
        <f t="shared" si="105"/>
        <v>#NUM!</v>
      </c>
      <c r="H1017" t="e">
        <f t="shared" si="106"/>
        <v>#NUM!</v>
      </c>
      <c r="I1017" t="e">
        <f>SUM($G$534:H1017)</f>
        <v>#NUM!</v>
      </c>
      <c r="J1017" t="e">
        <f t="shared" si="108"/>
        <v>#NUM!</v>
      </c>
      <c r="K1017" t="e">
        <f t="shared" si="109"/>
        <v>#NUM!</v>
      </c>
    </row>
    <row r="1018" spans="1:11">
      <c r="A1018">
        <f t="shared" si="100"/>
        <v>72.70542998307765</v>
      </c>
      <c r="B1018" t="e">
        <f t="shared" si="107"/>
        <v>#NUM!</v>
      </c>
      <c r="C1018">
        <f t="shared" si="101"/>
        <v>0.48157461880700869</v>
      </c>
      <c r="D1018">
        <f t="shared" si="104"/>
        <v>-2.0765213965745786</v>
      </c>
      <c r="E1018" t="e">
        <f t="shared" si="102"/>
        <v>#NUM!</v>
      </c>
      <c r="F1018" t="e">
        <f t="shared" si="103"/>
        <v>#NUM!</v>
      </c>
      <c r="G1018" t="e">
        <f t="shared" si="105"/>
        <v>#NUM!</v>
      </c>
      <c r="H1018" t="e">
        <f t="shared" si="106"/>
        <v>#NUM!</v>
      </c>
      <c r="I1018" t="e">
        <f>SUM($G$534:H1018)</f>
        <v>#NUM!</v>
      </c>
      <c r="J1018" t="e">
        <f t="shared" si="108"/>
        <v>#NUM!</v>
      </c>
      <c r="K1018" t="e">
        <f t="shared" si="109"/>
        <v>#NUM!</v>
      </c>
    </row>
    <row r="1019" spans="1:11">
      <c r="A1019">
        <f t="shared" si="100"/>
        <v>72.855029633248591</v>
      </c>
      <c r="B1019" t="e">
        <f t="shared" si="107"/>
        <v>#NUM!</v>
      </c>
      <c r="C1019">
        <f t="shared" si="101"/>
        <v>0.6817884558001488</v>
      </c>
      <c r="D1019">
        <f t="shared" si="104"/>
        <v>-1.4667306134223075</v>
      </c>
      <c r="E1019" t="e">
        <f t="shared" si="102"/>
        <v>#NUM!</v>
      </c>
      <c r="F1019" t="e">
        <f t="shared" si="103"/>
        <v>#NUM!</v>
      </c>
      <c r="G1019" t="e">
        <f t="shared" si="105"/>
        <v>#NUM!</v>
      </c>
      <c r="H1019" t="e">
        <f t="shared" si="106"/>
        <v>#NUM!</v>
      </c>
      <c r="I1019" t="e">
        <f>SUM($G$534:H1019)</f>
        <v>#NUM!</v>
      </c>
      <c r="J1019" t="e">
        <f t="shared" si="108"/>
        <v>#NUM!</v>
      </c>
      <c r="K1019" t="e">
        <f t="shared" si="109"/>
        <v>#NUM!</v>
      </c>
    </row>
    <row r="1020" spans="1:11">
      <c r="A1020">
        <f t="shared" si="100"/>
        <v>73.004629283419533</v>
      </c>
      <c r="B1020" t="e">
        <f t="shared" si="107"/>
        <v>#NUM!</v>
      </c>
      <c r="C1020">
        <f t="shared" si="101"/>
        <v>0.9278644034732626</v>
      </c>
      <c r="D1020">
        <f t="shared" si="104"/>
        <v>-1.077743683513144</v>
      </c>
      <c r="E1020" t="e">
        <f t="shared" si="102"/>
        <v>#NUM!</v>
      </c>
      <c r="F1020" t="e">
        <f t="shared" si="103"/>
        <v>#NUM!</v>
      </c>
      <c r="G1020" t="e">
        <f t="shared" si="105"/>
        <v>#NUM!</v>
      </c>
      <c r="H1020" t="e">
        <f t="shared" si="106"/>
        <v>#NUM!</v>
      </c>
      <c r="I1020" t="e">
        <f>SUM($G$534:H1020)</f>
        <v>#NUM!</v>
      </c>
      <c r="J1020" t="e">
        <f t="shared" si="108"/>
        <v>#NUM!</v>
      </c>
      <c r="K1020" t="e">
        <f t="shared" si="109"/>
        <v>#NUM!</v>
      </c>
    </row>
    <row r="1021" spans="1:11">
      <c r="A1021">
        <f t="shared" si="100"/>
        <v>73.154228933590474</v>
      </c>
      <c r="B1021" t="e">
        <f t="shared" si="107"/>
        <v>#NUM!</v>
      </c>
      <c r="C1021">
        <f t="shared" si="101"/>
        <v>1.2539603376616089</v>
      </c>
      <c r="D1021">
        <f t="shared" si="104"/>
        <v>-0.79747338888310038</v>
      </c>
      <c r="E1021" t="e">
        <f t="shared" si="102"/>
        <v>#NUM!</v>
      </c>
      <c r="F1021" t="e">
        <f t="shared" si="103"/>
        <v>#NUM!</v>
      </c>
      <c r="G1021" t="e">
        <f t="shared" si="105"/>
        <v>#NUM!</v>
      </c>
      <c r="H1021" t="e">
        <f t="shared" si="106"/>
        <v>#NUM!</v>
      </c>
      <c r="I1021" t="e">
        <f>SUM($G$534:H1021)</f>
        <v>#NUM!</v>
      </c>
      <c r="J1021" t="e">
        <f t="shared" si="108"/>
        <v>#NUM!</v>
      </c>
      <c r="K1021" t="e">
        <f t="shared" si="109"/>
        <v>#NUM!</v>
      </c>
    </row>
    <row r="1022" spans="1:11">
      <c r="A1022">
        <f t="shared" si="100"/>
        <v>73.303828583761415</v>
      </c>
      <c r="B1022" t="e">
        <f t="shared" si="107"/>
        <v>#NUM!</v>
      </c>
      <c r="C1022">
        <f t="shared" si="101"/>
        <v>1.7320508075671701</v>
      </c>
      <c r="D1022">
        <f t="shared" si="104"/>
        <v>-0.57735026919019483</v>
      </c>
      <c r="E1022" t="e">
        <f t="shared" si="102"/>
        <v>#NUM!</v>
      </c>
      <c r="F1022" t="e">
        <f t="shared" si="103"/>
        <v>#NUM!</v>
      </c>
      <c r="G1022" t="e">
        <f t="shared" si="105"/>
        <v>#NUM!</v>
      </c>
      <c r="H1022" t="e">
        <f t="shared" si="106"/>
        <v>#NUM!</v>
      </c>
      <c r="I1022" t="e">
        <f>SUM($G$534:H1022)</f>
        <v>#NUM!</v>
      </c>
      <c r="J1022" t="e">
        <f t="shared" si="108"/>
        <v>#NUM!</v>
      </c>
      <c r="K1022" t="e">
        <f t="shared" si="109"/>
        <v>#NUM!</v>
      </c>
    </row>
    <row r="1023" spans="1:11">
      <c r="A1023">
        <f t="shared" si="100"/>
        <v>73.453428233932357</v>
      </c>
      <c r="B1023" t="e">
        <f t="shared" si="107"/>
        <v>#NUM!</v>
      </c>
      <c r="C1023">
        <f t="shared" si="101"/>
        <v>2.5479584458313487</v>
      </c>
      <c r="D1023">
        <f t="shared" si="104"/>
        <v>-0.3924710788105964</v>
      </c>
      <c r="E1023" t="e">
        <f t="shared" si="102"/>
        <v>#NUM!</v>
      </c>
      <c r="F1023" t="e">
        <f t="shared" si="103"/>
        <v>#NUM!</v>
      </c>
      <c r="G1023" t="e">
        <f t="shared" si="105"/>
        <v>#NUM!</v>
      </c>
      <c r="H1023" t="e">
        <f t="shared" si="106"/>
        <v>#NUM!</v>
      </c>
      <c r="I1023" t="e">
        <f>SUM($G$534:H1023)</f>
        <v>#NUM!</v>
      </c>
      <c r="J1023" t="e">
        <f t="shared" si="108"/>
        <v>#NUM!</v>
      </c>
      <c r="K1023" t="e">
        <f t="shared" si="109"/>
        <v>#NUM!</v>
      </c>
    </row>
    <row r="1024" spans="1:11">
      <c r="A1024">
        <f t="shared" si="100"/>
        <v>73.603027884103298</v>
      </c>
      <c r="B1024" t="e">
        <f t="shared" si="107"/>
        <v>#NUM!</v>
      </c>
      <c r="C1024">
        <f t="shared" si="101"/>
        <v>4.3812862675261552</v>
      </c>
      <c r="D1024">
        <f t="shared" si="104"/>
        <v>-0.2282434743906015</v>
      </c>
      <c r="E1024" t="e">
        <f t="shared" si="102"/>
        <v>#NUM!</v>
      </c>
      <c r="F1024" t="e">
        <f t="shared" si="103"/>
        <v>#NUM!</v>
      </c>
      <c r="G1024" t="e">
        <f t="shared" si="105"/>
        <v>#NUM!</v>
      </c>
      <c r="H1024" t="e">
        <f t="shared" si="106"/>
        <v>#NUM!</v>
      </c>
      <c r="I1024" t="e">
        <f>SUM($G$534:H1024)</f>
        <v>#NUM!</v>
      </c>
      <c r="J1024" t="e">
        <f t="shared" si="108"/>
        <v>#NUM!</v>
      </c>
      <c r="K1024" t="e">
        <f t="shared" si="109"/>
        <v>#NUM!</v>
      </c>
    </row>
    <row r="1025" spans="1:11">
      <c r="A1025">
        <f t="shared" si="100"/>
        <v>73.752627534274239</v>
      </c>
      <c r="B1025" t="e">
        <f t="shared" si="107"/>
        <v>#NUM!</v>
      </c>
      <c r="C1025">
        <f t="shared" si="101"/>
        <v>13.344072639520643</v>
      </c>
      <c r="D1025">
        <f t="shared" si="104"/>
        <v>-7.4939640019519763E-2</v>
      </c>
      <c r="E1025" t="e">
        <f t="shared" si="102"/>
        <v>#NUM!</v>
      </c>
      <c r="F1025" t="e">
        <f t="shared" si="103"/>
        <v>#NUM!</v>
      </c>
      <c r="G1025" t="e">
        <f t="shared" si="105"/>
        <v>#NUM!</v>
      </c>
      <c r="H1025" t="e">
        <f t="shared" si="106"/>
        <v>#NUM!</v>
      </c>
      <c r="I1025" t="e">
        <f>SUM($G$534:H1025)</f>
        <v>#NUM!</v>
      </c>
      <c r="J1025" t="e">
        <f t="shared" si="108"/>
        <v>#NUM!</v>
      </c>
      <c r="K1025" t="e">
        <f t="shared" si="109"/>
        <v>#NUM!</v>
      </c>
    </row>
    <row r="1026" spans="1:11">
      <c r="A1026">
        <f t="shared" si="100"/>
        <v>73.902227184445181</v>
      </c>
      <c r="B1026" t="e">
        <f t="shared" si="107"/>
        <v>#NUM!</v>
      </c>
      <c r="C1026">
        <f t="shared" si="101"/>
        <v>-13.344072639674989</v>
      </c>
      <c r="D1026">
        <f t="shared" si="104"/>
        <v>7.493964001865297E-2</v>
      </c>
      <c r="E1026" t="e">
        <f t="shared" si="102"/>
        <v>#NUM!</v>
      </c>
      <c r="F1026" t="e">
        <f t="shared" si="103"/>
        <v>#NUM!</v>
      </c>
      <c r="G1026" t="e">
        <f t="shared" si="105"/>
        <v>#NUM!</v>
      </c>
      <c r="H1026" t="e">
        <f t="shared" si="106"/>
        <v>#NUM!</v>
      </c>
      <c r="I1026" t="e">
        <f>SUM($G$534:H1026)</f>
        <v>#NUM!</v>
      </c>
      <c r="J1026" t="e">
        <f t="shared" si="108"/>
        <v>#NUM!</v>
      </c>
      <c r="K1026" t="e">
        <f t="shared" si="109"/>
        <v>#NUM!</v>
      </c>
    </row>
    <row r="1027" spans="1:11">
      <c r="A1027">
        <f t="shared" si="100"/>
        <v>74.051826834616122</v>
      </c>
      <c r="B1027" t="e">
        <f t="shared" si="107"/>
        <v>#NUM!</v>
      </c>
      <c r="C1027">
        <f t="shared" si="101"/>
        <v>-4.3812862675435627</v>
      </c>
      <c r="D1027">
        <f t="shared" si="104"/>
        <v>0.22824347438969464</v>
      </c>
      <c r="E1027" t="e">
        <f t="shared" si="102"/>
        <v>#NUM!</v>
      </c>
      <c r="F1027" t="e">
        <f t="shared" si="103"/>
        <v>#NUM!</v>
      </c>
      <c r="G1027" t="e">
        <f t="shared" si="105"/>
        <v>#NUM!</v>
      </c>
      <c r="H1027" t="e">
        <f t="shared" si="106"/>
        <v>#NUM!</v>
      </c>
      <c r="I1027" t="e">
        <f>SUM($G$534:H1027)</f>
        <v>#NUM!</v>
      </c>
      <c r="J1027" t="e">
        <f t="shared" si="108"/>
        <v>#NUM!</v>
      </c>
      <c r="K1027" t="e">
        <f t="shared" si="109"/>
        <v>#NUM!</v>
      </c>
    </row>
    <row r="1028" spans="1:11">
      <c r="A1028">
        <f t="shared" si="100"/>
        <v>74.201426484787063</v>
      </c>
      <c r="B1028" t="e">
        <f t="shared" si="107"/>
        <v>#NUM!</v>
      </c>
      <c r="C1028">
        <f t="shared" si="101"/>
        <v>-2.5479584458378066</v>
      </c>
      <c r="D1028">
        <f t="shared" si="104"/>
        <v>0.39247107880960169</v>
      </c>
      <c r="E1028" t="e">
        <f t="shared" si="102"/>
        <v>#NUM!</v>
      </c>
      <c r="F1028" t="e">
        <f t="shared" si="103"/>
        <v>#NUM!</v>
      </c>
      <c r="G1028" t="e">
        <f t="shared" si="105"/>
        <v>#NUM!</v>
      </c>
      <c r="H1028" t="e">
        <f t="shared" si="106"/>
        <v>#NUM!</v>
      </c>
      <c r="I1028" t="e">
        <f>SUM($G$534:H1028)</f>
        <v>#NUM!</v>
      </c>
      <c r="J1028" t="e">
        <f t="shared" si="108"/>
        <v>#NUM!</v>
      </c>
      <c r="K1028" t="e">
        <f t="shared" si="109"/>
        <v>#NUM!</v>
      </c>
    </row>
    <row r="1029" spans="1:11">
      <c r="A1029">
        <f t="shared" si="100"/>
        <v>74.351026134958005</v>
      </c>
      <c r="B1029" t="e">
        <f t="shared" si="107"/>
        <v>#NUM!</v>
      </c>
      <c r="C1029">
        <f t="shared" si="101"/>
        <v>-1.7320508075706178</v>
      </c>
      <c r="D1029">
        <f t="shared" si="104"/>
        <v>0.57735026918904564</v>
      </c>
      <c r="E1029" t="e">
        <f t="shared" si="102"/>
        <v>#NUM!</v>
      </c>
      <c r="F1029" t="e">
        <f t="shared" si="103"/>
        <v>#NUM!</v>
      </c>
      <c r="G1029" t="e">
        <f t="shared" si="105"/>
        <v>#NUM!</v>
      </c>
      <c r="H1029" t="e">
        <f t="shared" si="106"/>
        <v>#NUM!</v>
      </c>
      <c r="I1029" t="e">
        <f>SUM($G$534:H1029)</f>
        <v>#NUM!</v>
      </c>
      <c r="J1029" t="e">
        <f t="shared" si="108"/>
        <v>#NUM!</v>
      </c>
      <c r="K1029" t="e">
        <f t="shared" si="109"/>
        <v>#NUM!</v>
      </c>
    </row>
    <row r="1030" spans="1:11">
      <c r="A1030">
        <f t="shared" si="100"/>
        <v>74.500625785128946</v>
      </c>
      <c r="B1030" t="e">
        <f t="shared" si="107"/>
        <v>#NUM!</v>
      </c>
      <c r="C1030">
        <f t="shared" si="101"/>
        <v>-1.2539603376638262</v>
      </c>
      <c r="D1030">
        <f t="shared" si="104"/>
        <v>0.79747338888169017</v>
      </c>
      <c r="E1030" t="e">
        <f t="shared" si="102"/>
        <v>#NUM!</v>
      </c>
      <c r="F1030" t="e">
        <f t="shared" si="103"/>
        <v>#NUM!</v>
      </c>
      <c r="G1030" t="e">
        <f t="shared" si="105"/>
        <v>#NUM!</v>
      </c>
      <c r="H1030" t="e">
        <f t="shared" si="106"/>
        <v>#NUM!</v>
      </c>
      <c r="I1030" t="e">
        <f>SUM($G$534:H1030)</f>
        <v>#NUM!</v>
      </c>
      <c r="J1030" t="e">
        <f t="shared" si="108"/>
        <v>#NUM!</v>
      </c>
      <c r="K1030" t="e">
        <f t="shared" si="109"/>
        <v>#NUM!</v>
      </c>
    </row>
    <row r="1031" spans="1:11">
      <c r="A1031">
        <f t="shared" si="100"/>
        <v>74.650225435299888</v>
      </c>
      <c r="B1031" t="e">
        <f t="shared" si="107"/>
        <v>#NUM!</v>
      </c>
      <c r="C1031">
        <f t="shared" si="101"/>
        <v>-0.92786440347486665</v>
      </c>
      <c r="D1031">
        <f t="shared" si="104"/>
        <v>1.0777436835112808</v>
      </c>
      <c r="E1031" t="e">
        <f t="shared" si="102"/>
        <v>#NUM!</v>
      </c>
      <c r="F1031" t="e">
        <f t="shared" si="103"/>
        <v>#NUM!</v>
      </c>
      <c r="G1031" t="e">
        <f t="shared" si="105"/>
        <v>#NUM!</v>
      </c>
      <c r="H1031" t="e">
        <f t="shared" si="106"/>
        <v>#NUM!</v>
      </c>
      <c r="I1031" t="e">
        <f>SUM($G$534:H1031)</f>
        <v>#NUM!</v>
      </c>
      <c r="J1031" t="e">
        <f t="shared" si="108"/>
        <v>#NUM!</v>
      </c>
      <c r="K1031" t="e">
        <f t="shared" si="109"/>
        <v>#NUM!</v>
      </c>
    </row>
    <row r="1032" spans="1:11">
      <c r="A1032">
        <f t="shared" si="100"/>
        <v>74.799825085470829</v>
      </c>
      <c r="B1032" t="e">
        <f t="shared" si="107"/>
        <v>#NUM!</v>
      </c>
      <c r="C1032">
        <f t="shared" si="101"/>
        <v>-0.68178845580141145</v>
      </c>
      <c r="D1032">
        <f t="shared" si="104"/>
        <v>1.4667306134195912</v>
      </c>
      <c r="E1032" t="e">
        <f t="shared" si="102"/>
        <v>#NUM!</v>
      </c>
      <c r="F1032" t="e">
        <f t="shared" si="103"/>
        <v>#NUM!</v>
      </c>
      <c r="G1032" t="e">
        <f t="shared" si="105"/>
        <v>#NUM!</v>
      </c>
      <c r="H1032" t="e">
        <f t="shared" si="106"/>
        <v>#NUM!</v>
      </c>
      <c r="I1032" t="e">
        <f>SUM($G$534:H1032)</f>
        <v>#NUM!</v>
      </c>
      <c r="J1032" t="e">
        <f t="shared" si="108"/>
        <v>#NUM!</v>
      </c>
      <c r="K1032" t="e">
        <f t="shared" si="109"/>
        <v>#NUM!</v>
      </c>
    </row>
    <row r="1033" spans="1:11">
      <c r="A1033">
        <f t="shared" si="100"/>
        <v>74.94942473564177</v>
      </c>
      <c r="B1033" t="e">
        <f t="shared" si="107"/>
        <v>#NUM!</v>
      </c>
      <c r="C1033">
        <f t="shared" si="101"/>
        <v>-0.48157461880807056</v>
      </c>
      <c r="D1033">
        <f t="shared" si="104"/>
        <v>2.07652139657</v>
      </c>
      <c r="E1033" t="e">
        <f t="shared" si="102"/>
        <v>#NUM!</v>
      </c>
      <c r="F1033" t="e">
        <f t="shared" si="103"/>
        <v>#NUM!</v>
      </c>
      <c r="G1033" t="e">
        <f t="shared" si="105"/>
        <v>#NUM!</v>
      </c>
      <c r="H1033" t="e">
        <f t="shared" si="106"/>
        <v>#NUM!</v>
      </c>
      <c r="I1033" t="e">
        <f>SUM($G$534:H1033)</f>
        <v>#NUM!</v>
      </c>
      <c r="J1033" t="e">
        <f t="shared" si="108"/>
        <v>#NUM!</v>
      </c>
      <c r="K1033" t="e">
        <f t="shared" si="109"/>
        <v>#NUM!</v>
      </c>
    </row>
    <row r="1034" spans="1:11">
      <c r="A1034">
        <f t="shared" ref="A1034:A1086" si="110">A1033+$B$531</f>
        <v>75.099024385812712</v>
      </c>
      <c r="B1034" t="e">
        <f t="shared" si="107"/>
        <v>#NUM!</v>
      </c>
      <c r="C1034">
        <f t="shared" ref="C1034:C1086" si="111">TAN(A1034)</f>
        <v>-0.308459148927824</v>
      </c>
      <c r="D1034">
        <f t="shared" si="104"/>
        <v>3.2419203757642112</v>
      </c>
      <c r="E1034" t="e">
        <f t="shared" ref="E1034:E1086" si="112">C1034-B1034</f>
        <v>#NUM!</v>
      </c>
      <c r="F1034" t="e">
        <f t="shared" ref="F1034:F1086" si="113">D1034-B1034</f>
        <v>#NUM!</v>
      </c>
      <c r="G1034" t="e">
        <f t="shared" si="105"/>
        <v>#NUM!</v>
      </c>
      <c r="H1034" t="e">
        <f t="shared" si="106"/>
        <v>#NUM!</v>
      </c>
      <c r="I1034" t="e">
        <f>SUM($G$534:H1034)</f>
        <v>#NUM!</v>
      </c>
      <c r="J1034" t="e">
        <f t="shared" si="108"/>
        <v>#NUM!</v>
      </c>
      <c r="K1034" t="e">
        <f t="shared" si="109"/>
        <v>#NUM!</v>
      </c>
    </row>
    <row r="1035" spans="1:11">
      <c r="A1035">
        <f t="shared" si="110"/>
        <v>75.248624035983653</v>
      </c>
      <c r="B1035" t="e">
        <f t="shared" si="107"/>
        <v>#NUM!</v>
      </c>
      <c r="C1035">
        <f t="shared" si="111"/>
        <v>-0.15072574825118676</v>
      </c>
      <c r="D1035">
        <f t="shared" si="104"/>
        <v>6.6345664997694005</v>
      </c>
      <c r="E1035" t="e">
        <f t="shared" si="112"/>
        <v>#NUM!</v>
      </c>
      <c r="F1035" t="e">
        <f t="shared" si="113"/>
        <v>#NUM!</v>
      </c>
      <c r="G1035" t="e">
        <f t="shared" si="105"/>
        <v>#NUM!</v>
      </c>
      <c r="H1035" t="e">
        <f t="shared" si="106"/>
        <v>#NUM!</v>
      </c>
      <c r="I1035" t="e">
        <f>SUM($G$534:H1035)</f>
        <v>#NUM!</v>
      </c>
      <c r="J1035" t="e">
        <f t="shared" si="108"/>
        <v>#NUM!</v>
      </c>
      <c r="K1035" t="e">
        <f t="shared" si="109"/>
        <v>#NUM!</v>
      </c>
    </row>
    <row r="1036" spans="1:11">
      <c r="A1036">
        <f t="shared" si="110"/>
        <v>75.398223686154594</v>
      </c>
      <c r="B1036" t="e">
        <f t="shared" si="107"/>
        <v>#NUM!</v>
      </c>
      <c r="C1036">
        <f t="shared" si="111"/>
        <v>-4.434768524630428E-13</v>
      </c>
      <c r="D1036">
        <f t="shared" si="104"/>
        <v>2254909121966.71</v>
      </c>
      <c r="E1036" t="e">
        <f t="shared" si="112"/>
        <v>#NUM!</v>
      </c>
      <c r="F1036" t="e">
        <f t="shared" si="113"/>
        <v>#NUM!</v>
      </c>
      <c r="G1036" t="e">
        <f t="shared" si="105"/>
        <v>#NUM!</v>
      </c>
      <c r="H1036" t="e">
        <f t="shared" si="106"/>
        <v>#NUM!</v>
      </c>
      <c r="I1036" t="e">
        <f>SUM($G$534:H1036)</f>
        <v>#NUM!</v>
      </c>
      <c r="J1036" t="e">
        <f t="shared" si="108"/>
        <v>#NUM!</v>
      </c>
      <c r="K1036" t="e">
        <f t="shared" si="109"/>
        <v>#NUM!</v>
      </c>
    </row>
    <row r="1037" spans="1:11">
      <c r="A1037">
        <f t="shared" si="110"/>
        <v>75.547823336325536</v>
      </c>
      <c r="B1037" t="e">
        <f t="shared" si="107"/>
        <v>#NUM!</v>
      </c>
      <c r="C1037">
        <f t="shared" si="111"/>
        <v>0.15072574825027965</v>
      </c>
      <c r="D1037">
        <f t="shared" si="104"/>
        <v>-6.6345664998093294</v>
      </c>
      <c r="E1037" t="e">
        <f t="shared" si="112"/>
        <v>#NUM!</v>
      </c>
      <c r="F1037" t="e">
        <f t="shared" si="113"/>
        <v>#NUM!</v>
      </c>
      <c r="G1037" t="e">
        <f t="shared" si="105"/>
        <v>#NUM!</v>
      </c>
      <c r="H1037" t="e">
        <f t="shared" si="106"/>
        <v>#NUM!</v>
      </c>
      <c r="I1037" t="e">
        <f>SUM($G$534:H1037)</f>
        <v>#NUM!</v>
      </c>
      <c r="J1037" t="e">
        <f t="shared" si="108"/>
        <v>#NUM!</v>
      </c>
      <c r="K1037" t="e">
        <f t="shared" si="109"/>
        <v>#NUM!</v>
      </c>
    </row>
    <row r="1038" spans="1:11">
      <c r="A1038">
        <f t="shared" si="110"/>
        <v>75.697422986496477</v>
      </c>
      <c r="B1038" t="e">
        <f t="shared" si="107"/>
        <v>#NUM!</v>
      </c>
      <c r="C1038">
        <f t="shared" si="111"/>
        <v>0.30845914892685267</v>
      </c>
      <c r="D1038">
        <f t="shared" si="104"/>
        <v>-3.2419203757744199</v>
      </c>
      <c r="E1038" t="e">
        <f t="shared" si="112"/>
        <v>#NUM!</v>
      </c>
      <c r="F1038" t="e">
        <f t="shared" si="113"/>
        <v>#NUM!</v>
      </c>
      <c r="G1038" t="e">
        <f t="shared" si="105"/>
        <v>#NUM!</v>
      </c>
      <c r="H1038" t="e">
        <f t="shared" si="106"/>
        <v>#NUM!</v>
      </c>
      <c r="I1038" t="e">
        <f>SUM($G$534:H1038)</f>
        <v>#NUM!</v>
      </c>
      <c r="J1038" t="e">
        <f t="shared" si="108"/>
        <v>#NUM!</v>
      </c>
      <c r="K1038" t="e">
        <f t="shared" si="109"/>
        <v>#NUM!</v>
      </c>
    </row>
    <row r="1039" spans="1:11">
      <c r="A1039">
        <f t="shared" si="110"/>
        <v>75.847022636667418</v>
      </c>
      <c r="B1039" t="e">
        <f t="shared" si="107"/>
        <v>#NUM!</v>
      </c>
      <c r="C1039">
        <f t="shared" si="111"/>
        <v>0.48157461880697794</v>
      </c>
      <c r="D1039">
        <f t="shared" si="104"/>
        <v>-2.0765213965747114</v>
      </c>
      <c r="E1039" t="e">
        <f t="shared" si="112"/>
        <v>#NUM!</v>
      </c>
      <c r="F1039" t="e">
        <f t="shared" si="113"/>
        <v>#NUM!</v>
      </c>
      <c r="G1039" t="e">
        <f t="shared" si="105"/>
        <v>#NUM!</v>
      </c>
      <c r="H1039" t="e">
        <f t="shared" si="106"/>
        <v>#NUM!</v>
      </c>
      <c r="I1039" t="e">
        <f>SUM($G$534:H1039)</f>
        <v>#NUM!</v>
      </c>
      <c r="J1039" t="e">
        <f t="shared" si="108"/>
        <v>#NUM!</v>
      </c>
      <c r="K1039" t="e">
        <f t="shared" si="109"/>
        <v>#NUM!</v>
      </c>
    </row>
    <row r="1040" spans="1:11">
      <c r="A1040">
        <f t="shared" si="110"/>
        <v>75.99662228683836</v>
      </c>
      <c r="B1040" t="e">
        <f t="shared" si="107"/>
        <v>#NUM!</v>
      </c>
      <c r="C1040">
        <f t="shared" si="111"/>
        <v>0.68178845580011216</v>
      </c>
      <c r="D1040">
        <f t="shared" si="104"/>
        <v>-1.4667306134223863</v>
      </c>
      <c r="E1040" t="e">
        <f t="shared" si="112"/>
        <v>#NUM!</v>
      </c>
      <c r="F1040" t="e">
        <f t="shared" si="113"/>
        <v>#NUM!</v>
      </c>
      <c r="G1040" t="e">
        <f t="shared" si="105"/>
        <v>#NUM!</v>
      </c>
      <c r="H1040" t="e">
        <f t="shared" si="106"/>
        <v>#NUM!</v>
      </c>
      <c r="I1040" t="e">
        <f>SUM($G$534:H1040)</f>
        <v>#NUM!</v>
      </c>
      <c r="J1040" t="e">
        <f t="shared" si="108"/>
        <v>#NUM!</v>
      </c>
      <c r="K1040" t="e">
        <f t="shared" si="109"/>
        <v>#NUM!</v>
      </c>
    </row>
    <row r="1041" spans="1:11">
      <c r="A1041">
        <f t="shared" si="110"/>
        <v>76.146221937009301</v>
      </c>
      <c r="B1041" t="e">
        <f t="shared" si="107"/>
        <v>#NUM!</v>
      </c>
      <c r="C1041">
        <f t="shared" si="111"/>
        <v>0.92786440347321619</v>
      </c>
      <c r="D1041">
        <f t="shared" si="104"/>
        <v>-1.0777436835131977</v>
      </c>
      <c r="E1041" t="e">
        <f t="shared" si="112"/>
        <v>#NUM!</v>
      </c>
      <c r="F1041" t="e">
        <f t="shared" si="113"/>
        <v>#NUM!</v>
      </c>
      <c r="G1041" t="e">
        <f t="shared" si="105"/>
        <v>#NUM!</v>
      </c>
      <c r="H1041" t="e">
        <f t="shared" si="106"/>
        <v>#NUM!</v>
      </c>
      <c r="I1041" t="e">
        <f>SUM($G$534:H1041)</f>
        <v>#NUM!</v>
      </c>
      <c r="J1041" t="e">
        <f t="shared" si="108"/>
        <v>#NUM!</v>
      </c>
      <c r="K1041" t="e">
        <f t="shared" si="109"/>
        <v>#NUM!</v>
      </c>
    </row>
    <row r="1042" spans="1:11">
      <c r="A1042">
        <f t="shared" si="110"/>
        <v>76.295821587180242</v>
      </c>
      <c r="B1042" t="e">
        <f t="shared" si="107"/>
        <v>#NUM!</v>
      </c>
      <c r="C1042">
        <f t="shared" si="111"/>
        <v>1.2539603376615447</v>
      </c>
      <c r="D1042">
        <f t="shared" si="104"/>
        <v>-0.79747338888314112</v>
      </c>
      <c r="E1042" t="e">
        <f t="shared" si="112"/>
        <v>#NUM!</v>
      </c>
      <c r="F1042" t="e">
        <f t="shared" si="113"/>
        <v>#NUM!</v>
      </c>
      <c r="G1042" t="e">
        <f t="shared" si="105"/>
        <v>#NUM!</v>
      </c>
      <c r="H1042" t="e">
        <f t="shared" si="106"/>
        <v>#NUM!</v>
      </c>
      <c r="I1042" t="e">
        <f>SUM($G$534:H1042)</f>
        <v>#NUM!</v>
      </c>
      <c r="J1042" t="e">
        <f t="shared" si="108"/>
        <v>#NUM!</v>
      </c>
      <c r="K1042" t="e">
        <f t="shared" si="109"/>
        <v>#NUM!</v>
      </c>
    </row>
    <row r="1043" spans="1:11">
      <c r="A1043">
        <f t="shared" si="110"/>
        <v>76.445421237351184</v>
      </c>
      <c r="B1043" t="e">
        <f t="shared" si="107"/>
        <v>#NUM!</v>
      </c>
      <c r="C1043">
        <f t="shared" si="111"/>
        <v>1.73205080756707</v>
      </c>
      <c r="D1043">
        <f t="shared" si="104"/>
        <v>-0.57735026919022825</v>
      </c>
      <c r="E1043" t="e">
        <f t="shared" si="112"/>
        <v>#NUM!</v>
      </c>
      <c r="F1043" t="e">
        <f t="shared" si="113"/>
        <v>#NUM!</v>
      </c>
      <c r="G1043" t="e">
        <f t="shared" si="105"/>
        <v>#NUM!</v>
      </c>
      <c r="H1043" t="e">
        <f t="shared" si="106"/>
        <v>#NUM!</v>
      </c>
      <c r="I1043" t="e">
        <f>SUM($G$534:H1043)</f>
        <v>#NUM!</v>
      </c>
      <c r="J1043" t="e">
        <f t="shared" si="108"/>
        <v>#NUM!</v>
      </c>
      <c r="K1043" t="e">
        <f t="shared" si="109"/>
        <v>#NUM!</v>
      </c>
    </row>
    <row r="1044" spans="1:11">
      <c r="A1044">
        <f t="shared" si="110"/>
        <v>76.595020887522125</v>
      </c>
      <c r="B1044" t="e">
        <f t="shared" si="107"/>
        <v>#NUM!</v>
      </c>
      <c r="C1044">
        <f t="shared" si="111"/>
        <v>2.5479584458311613</v>
      </c>
      <c r="D1044">
        <f t="shared" si="104"/>
        <v>-0.39247107881062526</v>
      </c>
      <c r="E1044" t="e">
        <f t="shared" si="112"/>
        <v>#NUM!</v>
      </c>
      <c r="F1044" t="e">
        <f t="shared" si="113"/>
        <v>#NUM!</v>
      </c>
      <c r="G1044" t="e">
        <f t="shared" si="105"/>
        <v>#NUM!</v>
      </c>
      <c r="H1044" t="e">
        <f t="shared" si="106"/>
        <v>#NUM!</v>
      </c>
      <c r="I1044" t="e">
        <f>SUM($G$534:H1044)</f>
        <v>#NUM!</v>
      </c>
      <c r="J1044" t="e">
        <f t="shared" si="108"/>
        <v>#NUM!</v>
      </c>
      <c r="K1044" t="e">
        <f t="shared" si="109"/>
        <v>#NUM!</v>
      </c>
    </row>
    <row r="1045" spans="1:11">
      <c r="A1045">
        <f t="shared" si="110"/>
        <v>76.744620537693066</v>
      </c>
      <c r="B1045" t="e">
        <f t="shared" si="107"/>
        <v>#NUM!</v>
      </c>
      <c r="C1045">
        <f t="shared" si="111"/>
        <v>4.3812862675256508</v>
      </c>
      <c r="D1045">
        <f t="shared" si="104"/>
        <v>-0.22824347439062778</v>
      </c>
      <c r="E1045" t="e">
        <f t="shared" si="112"/>
        <v>#NUM!</v>
      </c>
      <c r="F1045" t="e">
        <f t="shared" si="113"/>
        <v>#NUM!</v>
      </c>
      <c r="G1045" t="e">
        <f t="shared" si="105"/>
        <v>#NUM!</v>
      </c>
      <c r="H1045" t="e">
        <f t="shared" si="106"/>
        <v>#NUM!</v>
      </c>
      <c r="I1045" t="e">
        <f>SUM($G$534:H1045)</f>
        <v>#NUM!</v>
      </c>
      <c r="J1045" t="e">
        <f t="shared" si="108"/>
        <v>#NUM!</v>
      </c>
      <c r="K1045" t="e">
        <f t="shared" si="109"/>
        <v>#NUM!</v>
      </c>
    </row>
    <row r="1046" spans="1:11">
      <c r="A1046">
        <f t="shared" si="110"/>
        <v>76.894220187864008</v>
      </c>
      <c r="B1046" t="e">
        <f t="shared" si="107"/>
        <v>#NUM!</v>
      </c>
      <c r="C1046">
        <f t="shared" si="111"/>
        <v>13.344072639516167</v>
      </c>
      <c r="D1046">
        <f t="shared" ref="D1046:D1086" si="114">-1/TAN(A1046)</f>
        <v>-7.4939640019544909E-2</v>
      </c>
      <c r="E1046" t="e">
        <f t="shared" si="112"/>
        <v>#NUM!</v>
      </c>
      <c r="F1046" t="e">
        <f t="shared" si="113"/>
        <v>#NUM!</v>
      </c>
      <c r="G1046" t="e">
        <f t="shared" ref="G1046:G1087" si="115">IF(E1046*E1045&gt;0,"",IF(C1046&gt;C1045,1,""))</f>
        <v>#NUM!</v>
      </c>
      <c r="H1046" t="e">
        <f t="shared" ref="H1046:H1087" si="116">IF(F1046*F1045&gt;0,"",IF(D1046&gt;D1045,1,""))</f>
        <v>#NUM!</v>
      </c>
      <c r="I1046" t="e">
        <f>SUM($G$534:H1046)</f>
        <v>#NUM!</v>
      </c>
      <c r="J1046" t="e">
        <f t="shared" si="108"/>
        <v>#NUM!</v>
      </c>
      <c r="K1046" t="e">
        <f t="shared" si="109"/>
        <v>#NUM!</v>
      </c>
    </row>
    <row r="1047" spans="1:11">
      <c r="A1047">
        <f t="shared" si="110"/>
        <v>77.043819838034949</v>
      </c>
      <c r="B1047" t="e">
        <f t="shared" ref="B1047:B1086" si="117">(($B$530-A1047^2)^0.5/A1047)</f>
        <v>#NUM!</v>
      </c>
      <c r="C1047">
        <f t="shared" si="111"/>
        <v>-13.344072639679464</v>
      </c>
      <c r="D1047">
        <f t="shared" si="114"/>
        <v>7.4939640018627837E-2</v>
      </c>
      <c r="E1047" t="e">
        <f t="shared" si="112"/>
        <v>#NUM!</v>
      </c>
      <c r="F1047" t="e">
        <f t="shared" si="113"/>
        <v>#NUM!</v>
      </c>
      <c r="G1047" t="e">
        <f t="shared" si="115"/>
        <v>#NUM!</v>
      </c>
      <c r="H1047" t="e">
        <f t="shared" si="116"/>
        <v>#NUM!</v>
      </c>
      <c r="I1047" t="e">
        <f>SUM($G$534:H1047)</f>
        <v>#NUM!</v>
      </c>
      <c r="J1047" t="e">
        <f t="shared" ref="J1047:J1086" si="118">A1047-$B$531*E1047/(C1048-C1047)</f>
        <v>#NUM!</v>
      </c>
      <c r="K1047" t="e">
        <f t="shared" ref="K1047:K1086" si="119">A1047-$B$531*F1047/(D1048-D1047)</f>
        <v>#NUM!</v>
      </c>
    </row>
    <row r="1048" spans="1:11">
      <c r="A1048">
        <f t="shared" si="110"/>
        <v>77.19341948820589</v>
      </c>
      <c r="B1048" t="e">
        <f t="shared" si="117"/>
        <v>#NUM!</v>
      </c>
      <c r="C1048">
        <f t="shared" si="111"/>
        <v>-4.381286267544068</v>
      </c>
      <c r="D1048">
        <f t="shared" si="114"/>
        <v>0.22824347438966833</v>
      </c>
      <c r="E1048" t="e">
        <f t="shared" si="112"/>
        <v>#NUM!</v>
      </c>
      <c r="F1048" t="e">
        <f t="shared" si="113"/>
        <v>#NUM!</v>
      </c>
      <c r="G1048" t="e">
        <f t="shared" si="115"/>
        <v>#NUM!</v>
      </c>
      <c r="H1048" t="e">
        <f t="shared" si="116"/>
        <v>#NUM!</v>
      </c>
      <c r="I1048" t="e">
        <f>SUM($G$534:H1048)</f>
        <v>#NUM!</v>
      </c>
      <c r="J1048" t="e">
        <f t="shared" si="118"/>
        <v>#NUM!</v>
      </c>
      <c r="K1048" t="e">
        <f t="shared" si="119"/>
        <v>#NUM!</v>
      </c>
    </row>
    <row r="1049" spans="1:11">
      <c r="A1049">
        <f t="shared" si="110"/>
        <v>77.343019138376832</v>
      </c>
      <c r="B1049" t="e">
        <f t="shared" si="117"/>
        <v>#NUM!</v>
      </c>
      <c r="C1049">
        <f t="shared" si="111"/>
        <v>-2.547958445837994</v>
      </c>
      <c r="D1049">
        <f t="shared" si="114"/>
        <v>0.39247107880957283</v>
      </c>
      <c r="E1049" t="e">
        <f t="shared" si="112"/>
        <v>#NUM!</v>
      </c>
      <c r="F1049" t="e">
        <f t="shared" si="113"/>
        <v>#NUM!</v>
      </c>
      <c r="G1049" t="e">
        <f t="shared" si="115"/>
        <v>#NUM!</v>
      </c>
      <c r="H1049" t="e">
        <f t="shared" si="116"/>
        <v>#NUM!</v>
      </c>
      <c r="I1049" t="e">
        <f>SUM($G$534:H1049)</f>
        <v>#NUM!</v>
      </c>
      <c r="J1049" t="e">
        <f t="shared" si="118"/>
        <v>#NUM!</v>
      </c>
      <c r="K1049" t="e">
        <f t="shared" si="119"/>
        <v>#NUM!</v>
      </c>
    </row>
    <row r="1050" spans="1:11">
      <c r="A1050">
        <f t="shared" si="110"/>
        <v>77.492618788547773</v>
      </c>
      <c r="B1050" t="e">
        <f t="shared" si="117"/>
        <v>#NUM!</v>
      </c>
      <c r="C1050">
        <f t="shared" si="111"/>
        <v>-1.7320508075707179</v>
      </c>
      <c r="D1050">
        <f t="shared" si="114"/>
        <v>0.57735026918901222</v>
      </c>
      <c r="E1050" t="e">
        <f t="shared" si="112"/>
        <v>#NUM!</v>
      </c>
      <c r="F1050" t="e">
        <f t="shared" si="113"/>
        <v>#NUM!</v>
      </c>
      <c r="G1050" t="e">
        <f t="shared" si="115"/>
        <v>#NUM!</v>
      </c>
      <c r="H1050" t="e">
        <f t="shared" si="116"/>
        <v>#NUM!</v>
      </c>
      <c r="I1050" t="e">
        <f>SUM($G$534:H1050)</f>
        <v>#NUM!</v>
      </c>
      <c r="J1050" t="e">
        <f t="shared" si="118"/>
        <v>#NUM!</v>
      </c>
      <c r="K1050" t="e">
        <f t="shared" si="119"/>
        <v>#NUM!</v>
      </c>
    </row>
    <row r="1051" spans="1:11">
      <c r="A1051">
        <f t="shared" si="110"/>
        <v>77.642218438718714</v>
      </c>
      <c r="B1051" t="e">
        <f t="shared" si="117"/>
        <v>#NUM!</v>
      </c>
      <c r="C1051">
        <f t="shared" si="111"/>
        <v>-1.2539603376638906</v>
      </c>
      <c r="D1051">
        <f t="shared" si="114"/>
        <v>0.7974733888816492</v>
      </c>
      <c r="E1051" t="e">
        <f t="shared" si="112"/>
        <v>#NUM!</v>
      </c>
      <c r="F1051" t="e">
        <f t="shared" si="113"/>
        <v>#NUM!</v>
      </c>
      <c r="G1051" t="e">
        <f t="shared" si="115"/>
        <v>#NUM!</v>
      </c>
      <c r="H1051" t="e">
        <f t="shared" si="116"/>
        <v>#NUM!</v>
      </c>
      <c r="I1051" t="e">
        <f>SUM($G$534:H1051)</f>
        <v>#NUM!</v>
      </c>
      <c r="J1051" t="e">
        <f t="shared" si="118"/>
        <v>#NUM!</v>
      </c>
      <c r="K1051" t="e">
        <f t="shared" si="119"/>
        <v>#NUM!</v>
      </c>
    </row>
    <row r="1052" spans="1:11">
      <c r="A1052">
        <f t="shared" si="110"/>
        <v>77.791818088889656</v>
      </c>
      <c r="B1052" t="e">
        <f t="shared" si="117"/>
        <v>#NUM!</v>
      </c>
      <c r="C1052">
        <f t="shared" si="111"/>
        <v>-0.92786440347491317</v>
      </c>
      <c r="D1052">
        <f t="shared" si="114"/>
        <v>1.0777436835112266</v>
      </c>
      <c r="E1052" t="e">
        <f t="shared" si="112"/>
        <v>#NUM!</v>
      </c>
      <c r="F1052" t="e">
        <f t="shared" si="113"/>
        <v>#NUM!</v>
      </c>
      <c r="G1052" t="e">
        <f t="shared" si="115"/>
        <v>#NUM!</v>
      </c>
      <c r="H1052" t="e">
        <f t="shared" si="116"/>
        <v>#NUM!</v>
      </c>
      <c r="I1052" t="e">
        <f>SUM($G$534:H1052)</f>
        <v>#NUM!</v>
      </c>
      <c r="J1052" t="e">
        <f t="shared" si="118"/>
        <v>#NUM!</v>
      </c>
      <c r="K1052" t="e">
        <f t="shared" si="119"/>
        <v>#NUM!</v>
      </c>
    </row>
    <row r="1053" spans="1:11">
      <c r="A1053">
        <f t="shared" si="110"/>
        <v>77.941417739060597</v>
      </c>
      <c r="B1053" t="e">
        <f t="shared" si="117"/>
        <v>#NUM!</v>
      </c>
      <c r="C1053">
        <f t="shared" si="111"/>
        <v>-0.68178845580144798</v>
      </c>
      <c r="D1053">
        <f t="shared" si="114"/>
        <v>1.4667306134195126</v>
      </c>
      <c r="E1053" t="e">
        <f t="shared" si="112"/>
        <v>#NUM!</v>
      </c>
      <c r="F1053" t="e">
        <f t="shared" si="113"/>
        <v>#NUM!</v>
      </c>
      <c r="G1053" t="e">
        <f t="shared" si="115"/>
        <v>#NUM!</v>
      </c>
      <c r="H1053" t="e">
        <f t="shared" si="116"/>
        <v>#NUM!</v>
      </c>
      <c r="I1053" t="e">
        <f>SUM($G$534:H1053)</f>
        <v>#NUM!</v>
      </c>
      <c r="J1053" t="e">
        <f t="shared" si="118"/>
        <v>#NUM!</v>
      </c>
      <c r="K1053" t="e">
        <f t="shared" si="119"/>
        <v>#NUM!</v>
      </c>
    </row>
    <row r="1054" spans="1:11">
      <c r="A1054">
        <f t="shared" si="110"/>
        <v>78.091017389231538</v>
      </c>
      <c r="B1054" t="e">
        <f t="shared" si="117"/>
        <v>#NUM!</v>
      </c>
      <c r="C1054">
        <f t="shared" si="111"/>
        <v>-0.48157461880810137</v>
      </c>
      <c r="D1054">
        <f t="shared" si="114"/>
        <v>2.0765213965698668</v>
      </c>
      <c r="E1054" t="e">
        <f t="shared" si="112"/>
        <v>#NUM!</v>
      </c>
      <c r="F1054" t="e">
        <f t="shared" si="113"/>
        <v>#NUM!</v>
      </c>
      <c r="G1054" t="e">
        <f t="shared" si="115"/>
        <v>#NUM!</v>
      </c>
      <c r="H1054" t="e">
        <f t="shared" si="116"/>
        <v>#NUM!</v>
      </c>
      <c r="I1054" t="e">
        <f>SUM($G$534:H1054)</f>
        <v>#NUM!</v>
      </c>
      <c r="J1054" t="e">
        <f t="shared" si="118"/>
        <v>#NUM!</v>
      </c>
      <c r="K1054" t="e">
        <f t="shared" si="119"/>
        <v>#NUM!</v>
      </c>
    </row>
    <row r="1055" spans="1:11">
      <c r="A1055">
        <f t="shared" si="110"/>
        <v>78.24061703940248</v>
      </c>
      <c r="B1055" t="e">
        <f t="shared" si="117"/>
        <v>#NUM!</v>
      </c>
      <c r="C1055">
        <f t="shared" si="111"/>
        <v>-0.30845914892785137</v>
      </c>
      <c r="D1055">
        <f t="shared" si="114"/>
        <v>3.2419203757639239</v>
      </c>
      <c r="E1055" t="e">
        <f t="shared" si="112"/>
        <v>#NUM!</v>
      </c>
      <c r="F1055" t="e">
        <f t="shared" si="113"/>
        <v>#NUM!</v>
      </c>
      <c r="G1055" t="e">
        <f t="shared" si="115"/>
        <v>#NUM!</v>
      </c>
      <c r="H1055" t="e">
        <f t="shared" si="116"/>
        <v>#NUM!</v>
      </c>
      <c r="I1055" t="e">
        <f>SUM($G$534:H1055)</f>
        <v>#NUM!</v>
      </c>
      <c r="J1055" t="e">
        <f t="shared" si="118"/>
        <v>#NUM!</v>
      </c>
      <c r="K1055" t="e">
        <f t="shared" si="119"/>
        <v>#NUM!</v>
      </c>
    </row>
    <row r="1056" spans="1:11">
      <c r="A1056">
        <f t="shared" si="110"/>
        <v>78.390216689573421</v>
      </c>
      <c r="B1056" t="e">
        <f t="shared" si="117"/>
        <v>#NUM!</v>
      </c>
      <c r="C1056">
        <f t="shared" si="111"/>
        <v>-0.15072574825121232</v>
      </c>
      <c r="D1056">
        <f t="shared" si="114"/>
        <v>6.6345664997682752</v>
      </c>
      <c r="E1056" t="e">
        <f t="shared" si="112"/>
        <v>#NUM!</v>
      </c>
      <c r="F1056" t="e">
        <f t="shared" si="113"/>
        <v>#NUM!</v>
      </c>
      <c r="G1056" t="e">
        <f t="shared" si="115"/>
        <v>#NUM!</v>
      </c>
      <c r="H1056" t="e">
        <f t="shared" si="116"/>
        <v>#NUM!</v>
      </c>
      <c r="I1056" t="e">
        <f>SUM($G$534:H1056)</f>
        <v>#NUM!</v>
      </c>
      <c r="J1056" t="e">
        <f t="shared" si="118"/>
        <v>#NUM!</v>
      </c>
      <c r="K1056" t="e">
        <f t="shared" si="119"/>
        <v>#NUM!</v>
      </c>
    </row>
    <row r="1057" spans="1:11">
      <c r="A1057">
        <f t="shared" si="110"/>
        <v>78.539816339744362</v>
      </c>
      <c r="B1057" t="e">
        <f t="shared" si="117"/>
        <v>#NUM!</v>
      </c>
      <c r="C1057">
        <f t="shared" si="111"/>
        <v>-4.6846836306013717E-13</v>
      </c>
      <c r="D1057">
        <f t="shared" si="114"/>
        <v>2134615864917.2864</v>
      </c>
      <c r="E1057" t="e">
        <f t="shared" si="112"/>
        <v>#NUM!</v>
      </c>
      <c r="F1057" t="e">
        <f t="shared" si="113"/>
        <v>#NUM!</v>
      </c>
      <c r="G1057" t="e">
        <f t="shared" si="115"/>
        <v>#NUM!</v>
      </c>
      <c r="H1057" t="e">
        <f t="shared" si="116"/>
        <v>#NUM!</v>
      </c>
      <c r="I1057" t="e">
        <f>SUM($G$534:H1057)</f>
        <v>#NUM!</v>
      </c>
      <c r="J1057" t="e">
        <f t="shared" si="118"/>
        <v>#NUM!</v>
      </c>
      <c r="K1057" t="e">
        <f t="shared" si="119"/>
        <v>#NUM!</v>
      </c>
    </row>
    <row r="1058" spans="1:11">
      <c r="A1058">
        <f t="shared" si="110"/>
        <v>78.689415989915304</v>
      </c>
      <c r="B1058" t="e">
        <f t="shared" si="117"/>
        <v>#NUM!</v>
      </c>
      <c r="C1058">
        <f t="shared" si="111"/>
        <v>0.15072574825025409</v>
      </c>
      <c r="D1058">
        <f t="shared" si="114"/>
        <v>-6.6345664998104548</v>
      </c>
      <c r="E1058" t="e">
        <f t="shared" si="112"/>
        <v>#NUM!</v>
      </c>
      <c r="F1058" t="e">
        <f t="shared" si="113"/>
        <v>#NUM!</v>
      </c>
      <c r="G1058" t="e">
        <f t="shared" si="115"/>
        <v>#NUM!</v>
      </c>
      <c r="H1058" t="e">
        <f t="shared" si="116"/>
        <v>#NUM!</v>
      </c>
      <c r="I1058" t="e">
        <f>SUM($G$534:H1058)</f>
        <v>#NUM!</v>
      </c>
      <c r="J1058" t="e">
        <f t="shared" si="118"/>
        <v>#NUM!</v>
      </c>
      <c r="K1058" t="e">
        <f t="shared" si="119"/>
        <v>#NUM!</v>
      </c>
    </row>
    <row r="1059" spans="1:11">
      <c r="A1059">
        <f t="shared" si="110"/>
        <v>78.839015640086245</v>
      </c>
      <c r="B1059" t="e">
        <f t="shared" si="117"/>
        <v>#NUM!</v>
      </c>
      <c r="C1059">
        <f t="shared" si="111"/>
        <v>0.3084591489268253</v>
      </c>
      <c r="D1059">
        <f t="shared" si="114"/>
        <v>-3.2419203757747077</v>
      </c>
      <c r="E1059" t="e">
        <f t="shared" si="112"/>
        <v>#NUM!</v>
      </c>
      <c r="F1059" t="e">
        <f t="shared" si="113"/>
        <v>#NUM!</v>
      </c>
      <c r="G1059" t="e">
        <f t="shared" si="115"/>
        <v>#NUM!</v>
      </c>
      <c r="H1059" t="e">
        <f t="shared" si="116"/>
        <v>#NUM!</v>
      </c>
      <c r="I1059" t="e">
        <f>SUM($G$534:H1059)</f>
        <v>#NUM!</v>
      </c>
      <c r="J1059" t="e">
        <f t="shared" si="118"/>
        <v>#NUM!</v>
      </c>
      <c r="K1059" t="e">
        <f t="shared" si="119"/>
        <v>#NUM!</v>
      </c>
    </row>
    <row r="1060" spans="1:11">
      <c r="A1060">
        <f t="shared" si="110"/>
        <v>78.988615290257187</v>
      </c>
      <c r="B1060" t="e">
        <f t="shared" si="117"/>
        <v>#NUM!</v>
      </c>
      <c r="C1060">
        <f t="shared" si="111"/>
        <v>0.48157461880694713</v>
      </c>
      <c r="D1060">
        <f t="shared" si="114"/>
        <v>-2.0765213965748441</v>
      </c>
      <c r="E1060" t="e">
        <f t="shared" si="112"/>
        <v>#NUM!</v>
      </c>
      <c r="F1060" t="e">
        <f t="shared" si="113"/>
        <v>#NUM!</v>
      </c>
      <c r="G1060" t="e">
        <f t="shared" si="115"/>
        <v>#NUM!</v>
      </c>
      <c r="H1060" t="e">
        <f t="shared" si="116"/>
        <v>#NUM!</v>
      </c>
      <c r="I1060" t="e">
        <f>SUM($G$534:H1060)</f>
        <v>#NUM!</v>
      </c>
      <c r="J1060" t="e">
        <f t="shared" si="118"/>
        <v>#NUM!</v>
      </c>
      <c r="K1060" t="e">
        <f t="shared" si="119"/>
        <v>#NUM!</v>
      </c>
    </row>
    <row r="1061" spans="1:11">
      <c r="A1061">
        <f t="shared" si="110"/>
        <v>79.138214940428128</v>
      </c>
      <c r="B1061" t="e">
        <f t="shared" si="117"/>
        <v>#NUM!</v>
      </c>
      <c r="C1061">
        <f t="shared" si="111"/>
        <v>0.68178845580007552</v>
      </c>
      <c r="D1061">
        <f t="shared" si="114"/>
        <v>-1.4667306134224651</v>
      </c>
      <c r="E1061" t="e">
        <f t="shared" si="112"/>
        <v>#NUM!</v>
      </c>
      <c r="F1061" t="e">
        <f t="shared" si="113"/>
        <v>#NUM!</v>
      </c>
      <c r="G1061" t="e">
        <f t="shared" si="115"/>
        <v>#NUM!</v>
      </c>
      <c r="H1061" t="e">
        <f t="shared" si="116"/>
        <v>#NUM!</v>
      </c>
      <c r="I1061" t="e">
        <f>SUM($G$534:H1061)</f>
        <v>#NUM!</v>
      </c>
      <c r="J1061" t="e">
        <f t="shared" si="118"/>
        <v>#NUM!</v>
      </c>
      <c r="K1061" t="e">
        <f t="shared" si="119"/>
        <v>#NUM!</v>
      </c>
    </row>
    <row r="1062" spans="1:11">
      <c r="A1062">
        <f t="shared" si="110"/>
        <v>79.287814590599069</v>
      </c>
      <c r="B1062" t="e">
        <f t="shared" si="117"/>
        <v>#NUM!</v>
      </c>
      <c r="C1062">
        <f t="shared" si="111"/>
        <v>0.92786440347316967</v>
      </c>
      <c r="D1062">
        <f t="shared" si="114"/>
        <v>-1.0777436835132519</v>
      </c>
      <c r="E1062" t="e">
        <f t="shared" si="112"/>
        <v>#NUM!</v>
      </c>
      <c r="F1062" t="e">
        <f t="shared" si="113"/>
        <v>#NUM!</v>
      </c>
      <c r="G1062" t="e">
        <f t="shared" si="115"/>
        <v>#NUM!</v>
      </c>
      <c r="H1062" t="e">
        <f t="shared" si="116"/>
        <v>#NUM!</v>
      </c>
      <c r="I1062" t="e">
        <f>SUM($G$534:H1062)</f>
        <v>#NUM!</v>
      </c>
      <c r="J1062" t="e">
        <f t="shared" si="118"/>
        <v>#NUM!</v>
      </c>
      <c r="K1062" t="e">
        <f t="shared" si="119"/>
        <v>#NUM!</v>
      </c>
    </row>
    <row r="1063" spans="1:11">
      <c r="A1063">
        <f t="shared" si="110"/>
        <v>79.437414240770011</v>
      </c>
      <c r="B1063" t="e">
        <f t="shared" si="117"/>
        <v>#NUM!</v>
      </c>
      <c r="C1063">
        <f t="shared" si="111"/>
        <v>1.2539603376614803</v>
      </c>
      <c r="D1063">
        <f t="shared" si="114"/>
        <v>-0.79747338888318209</v>
      </c>
      <c r="E1063" t="e">
        <f t="shared" si="112"/>
        <v>#NUM!</v>
      </c>
      <c r="F1063" t="e">
        <f t="shared" si="113"/>
        <v>#NUM!</v>
      </c>
      <c r="G1063" t="e">
        <f t="shared" si="115"/>
        <v>#NUM!</v>
      </c>
      <c r="H1063" t="e">
        <f t="shared" si="116"/>
        <v>#NUM!</v>
      </c>
      <c r="I1063" t="e">
        <f>SUM($G$534:H1063)</f>
        <v>#NUM!</v>
      </c>
      <c r="J1063" t="e">
        <f t="shared" si="118"/>
        <v>#NUM!</v>
      </c>
      <c r="K1063" t="e">
        <f t="shared" si="119"/>
        <v>#NUM!</v>
      </c>
    </row>
    <row r="1064" spans="1:11">
      <c r="A1064">
        <f t="shared" si="110"/>
        <v>79.587013890940952</v>
      </c>
      <c r="B1064" t="e">
        <f t="shared" si="117"/>
        <v>#NUM!</v>
      </c>
      <c r="C1064">
        <f t="shared" si="111"/>
        <v>1.7320508075669701</v>
      </c>
      <c r="D1064">
        <f t="shared" si="114"/>
        <v>-0.57735026919026156</v>
      </c>
      <c r="E1064" t="e">
        <f t="shared" si="112"/>
        <v>#NUM!</v>
      </c>
      <c r="F1064" t="e">
        <f t="shared" si="113"/>
        <v>#NUM!</v>
      </c>
      <c r="G1064" t="e">
        <f t="shared" si="115"/>
        <v>#NUM!</v>
      </c>
      <c r="H1064" t="e">
        <f t="shared" si="116"/>
        <v>#NUM!</v>
      </c>
      <c r="I1064" t="e">
        <f>SUM($G$534:H1064)</f>
        <v>#NUM!</v>
      </c>
      <c r="J1064" t="e">
        <f t="shared" si="118"/>
        <v>#NUM!</v>
      </c>
      <c r="K1064" t="e">
        <f t="shared" si="119"/>
        <v>#NUM!</v>
      </c>
    </row>
    <row r="1065" spans="1:11">
      <c r="A1065">
        <f t="shared" si="110"/>
        <v>79.736613541111893</v>
      </c>
      <c r="B1065" t="e">
        <f t="shared" si="117"/>
        <v>#NUM!</v>
      </c>
      <c r="C1065">
        <f t="shared" si="111"/>
        <v>2.5479584458309743</v>
      </c>
      <c r="D1065">
        <f t="shared" si="114"/>
        <v>-0.39247107881065407</v>
      </c>
      <c r="E1065" t="e">
        <f t="shared" si="112"/>
        <v>#NUM!</v>
      </c>
      <c r="F1065" t="e">
        <f t="shared" si="113"/>
        <v>#NUM!</v>
      </c>
      <c r="G1065" t="e">
        <f t="shared" si="115"/>
        <v>#NUM!</v>
      </c>
      <c r="H1065" t="e">
        <f t="shared" si="116"/>
        <v>#NUM!</v>
      </c>
      <c r="I1065" t="e">
        <f>SUM($G$534:H1065)</f>
        <v>#NUM!</v>
      </c>
      <c r="J1065" t="e">
        <f t="shared" si="118"/>
        <v>#NUM!</v>
      </c>
      <c r="K1065" t="e">
        <f t="shared" si="119"/>
        <v>#NUM!</v>
      </c>
    </row>
    <row r="1066" spans="1:11">
      <c r="A1066">
        <f t="shared" si="110"/>
        <v>79.886213191282835</v>
      </c>
      <c r="B1066" t="e">
        <f t="shared" si="117"/>
        <v>#NUM!</v>
      </c>
      <c r="C1066">
        <f t="shared" si="111"/>
        <v>4.3812862675251454</v>
      </c>
      <c r="D1066">
        <f t="shared" si="114"/>
        <v>-0.22824347439065409</v>
      </c>
      <c r="E1066" t="e">
        <f t="shared" si="112"/>
        <v>#NUM!</v>
      </c>
      <c r="F1066" t="e">
        <f t="shared" si="113"/>
        <v>#NUM!</v>
      </c>
      <c r="G1066" t="e">
        <f t="shared" si="115"/>
        <v>#NUM!</v>
      </c>
      <c r="H1066" t="e">
        <f t="shared" si="116"/>
        <v>#NUM!</v>
      </c>
      <c r="I1066" t="e">
        <f>SUM($G$534:H1066)</f>
        <v>#NUM!</v>
      </c>
      <c r="J1066" t="e">
        <f t="shared" si="118"/>
        <v>#NUM!</v>
      </c>
      <c r="K1066" t="e">
        <f t="shared" si="119"/>
        <v>#NUM!</v>
      </c>
    </row>
    <row r="1067" spans="1:11">
      <c r="A1067">
        <f t="shared" si="110"/>
        <v>80.035812841453776</v>
      </c>
      <c r="B1067" t="e">
        <f t="shared" si="117"/>
        <v>#NUM!</v>
      </c>
      <c r="C1067">
        <f t="shared" si="111"/>
        <v>13.344072639511692</v>
      </c>
      <c r="D1067">
        <f t="shared" si="114"/>
        <v>-7.4939640019570042E-2</v>
      </c>
      <c r="E1067" t="e">
        <f t="shared" si="112"/>
        <v>#NUM!</v>
      </c>
      <c r="F1067" t="e">
        <f t="shared" si="113"/>
        <v>#NUM!</v>
      </c>
      <c r="G1067" t="e">
        <f t="shared" si="115"/>
        <v>#NUM!</v>
      </c>
      <c r="H1067" t="e">
        <f t="shared" si="116"/>
        <v>#NUM!</v>
      </c>
      <c r="I1067" t="e">
        <f>SUM($G$534:H1067)</f>
        <v>#NUM!</v>
      </c>
      <c r="J1067" t="e">
        <f t="shared" si="118"/>
        <v>#NUM!</v>
      </c>
      <c r="K1067" t="e">
        <f t="shared" si="119"/>
        <v>#NUM!</v>
      </c>
    </row>
    <row r="1068" spans="1:11">
      <c r="A1068">
        <f t="shared" si="110"/>
        <v>80.185412491624717</v>
      </c>
      <c r="B1068" t="e">
        <f t="shared" si="117"/>
        <v>#NUM!</v>
      </c>
      <c r="C1068">
        <f t="shared" si="111"/>
        <v>-13.34407263968394</v>
      </c>
      <c r="D1068">
        <f t="shared" si="114"/>
        <v>7.4939640018602705E-2</v>
      </c>
      <c r="E1068" t="e">
        <f t="shared" si="112"/>
        <v>#NUM!</v>
      </c>
      <c r="F1068" t="e">
        <f t="shared" si="113"/>
        <v>#NUM!</v>
      </c>
      <c r="G1068" t="e">
        <f t="shared" si="115"/>
        <v>#NUM!</v>
      </c>
      <c r="H1068" t="e">
        <f t="shared" si="116"/>
        <v>#NUM!</v>
      </c>
      <c r="I1068" t="e">
        <f>SUM($G$534:H1068)</f>
        <v>#NUM!</v>
      </c>
      <c r="J1068" t="e">
        <f t="shared" si="118"/>
        <v>#NUM!</v>
      </c>
      <c r="K1068" t="e">
        <f t="shared" si="119"/>
        <v>#NUM!</v>
      </c>
    </row>
    <row r="1069" spans="1:11">
      <c r="A1069">
        <f t="shared" si="110"/>
        <v>80.335012141795659</v>
      </c>
      <c r="B1069" t="e">
        <f t="shared" si="117"/>
        <v>#NUM!</v>
      </c>
      <c r="C1069">
        <f t="shared" si="111"/>
        <v>-4.3812862675445725</v>
      </c>
      <c r="D1069">
        <f t="shared" si="114"/>
        <v>0.22824347438964204</v>
      </c>
      <c r="E1069" t="e">
        <f t="shared" si="112"/>
        <v>#NUM!</v>
      </c>
      <c r="F1069" t="e">
        <f t="shared" si="113"/>
        <v>#NUM!</v>
      </c>
      <c r="G1069" t="e">
        <f t="shared" si="115"/>
        <v>#NUM!</v>
      </c>
      <c r="H1069" t="e">
        <f t="shared" si="116"/>
        <v>#NUM!</v>
      </c>
      <c r="I1069" t="e">
        <f>SUM($G$534:H1069)</f>
        <v>#NUM!</v>
      </c>
      <c r="J1069" t="e">
        <f t="shared" si="118"/>
        <v>#NUM!</v>
      </c>
      <c r="K1069" t="e">
        <f t="shared" si="119"/>
        <v>#NUM!</v>
      </c>
    </row>
    <row r="1070" spans="1:11">
      <c r="A1070">
        <f t="shared" si="110"/>
        <v>80.4846117919666</v>
      </c>
      <c r="B1070" t="e">
        <f t="shared" si="117"/>
        <v>#NUM!</v>
      </c>
      <c r="C1070">
        <f t="shared" si="111"/>
        <v>-2.547958445838181</v>
      </c>
      <c r="D1070">
        <f t="shared" si="114"/>
        <v>0.39247107880954402</v>
      </c>
      <c r="E1070" t="e">
        <f t="shared" si="112"/>
        <v>#NUM!</v>
      </c>
      <c r="F1070" t="e">
        <f t="shared" si="113"/>
        <v>#NUM!</v>
      </c>
      <c r="G1070" t="e">
        <f t="shared" si="115"/>
        <v>#NUM!</v>
      </c>
      <c r="H1070" t="e">
        <f t="shared" si="116"/>
        <v>#NUM!</v>
      </c>
      <c r="I1070" t="e">
        <f>SUM($G$534:H1070)</f>
        <v>#NUM!</v>
      </c>
      <c r="J1070" t="e">
        <f t="shared" si="118"/>
        <v>#NUM!</v>
      </c>
      <c r="K1070" t="e">
        <f t="shared" si="119"/>
        <v>#NUM!</v>
      </c>
    </row>
    <row r="1071" spans="1:11">
      <c r="A1071">
        <f t="shared" si="110"/>
        <v>80.634211442137541</v>
      </c>
      <c r="B1071" t="e">
        <f t="shared" si="117"/>
        <v>#NUM!</v>
      </c>
      <c r="C1071">
        <f t="shared" si="111"/>
        <v>-1.7320508075708179</v>
      </c>
      <c r="D1071">
        <f t="shared" si="114"/>
        <v>0.57735026918897892</v>
      </c>
      <c r="E1071" t="e">
        <f t="shared" si="112"/>
        <v>#NUM!</v>
      </c>
      <c r="F1071" t="e">
        <f t="shared" si="113"/>
        <v>#NUM!</v>
      </c>
      <c r="G1071" t="e">
        <f t="shared" si="115"/>
        <v>#NUM!</v>
      </c>
      <c r="H1071" t="e">
        <f t="shared" si="116"/>
        <v>#NUM!</v>
      </c>
      <c r="I1071" t="e">
        <f>SUM($G$534:H1071)</f>
        <v>#NUM!</v>
      </c>
      <c r="J1071" t="e">
        <f t="shared" si="118"/>
        <v>#NUM!</v>
      </c>
      <c r="K1071" t="e">
        <f t="shared" si="119"/>
        <v>#NUM!</v>
      </c>
    </row>
    <row r="1072" spans="1:11">
      <c r="A1072">
        <f t="shared" si="110"/>
        <v>80.783811092308483</v>
      </c>
      <c r="B1072" t="e">
        <f t="shared" si="117"/>
        <v>#NUM!</v>
      </c>
      <c r="C1072">
        <f t="shared" si="111"/>
        <v>-1.2539603376639548</v>
      </c>
      <c r="D1072">
        <f t="shared" si="114"/>
        <v>0.79747338888160846</v>
      </c>
      <c r="E1072" t="e">
        <f t="shared" si="112"/>
        <v>#NUM!</v>
      </c>
      <c r="F1072" t="e">
        <f t="shared" si="113"/>
        <v>#NUM!</v>
      </c>
      <c r="G1072" t="e">
        <f t="shared" si="115"/>
        <v>#NUM!</v>
      </c>
      <c r="H1072" t="e">
        <f t="shared" si="116"/>
        <v>#NUM!</v>
      </c>
      <c r="I1072" t="e">
        <f>SUM($G$534:H1072)</f>
        <v>#NUM!</v>
      </c>
      <c r="J1072" t="e">
        <f t="shared" si="118"/>
        <v>#NUM!</v>
      </c>
      <c r="K1072" t="e">
        <f t="shared" si="119"/>
        <v>#NUM!</v>
      </c>
    </row>
    <row r="1073" spans="1:11">
      <c r="A1073">
        <f t="shared" si="110"/>
        <v>80.933410742479424</v>
      </c>
      <c r="B1073" t="e">
        <f t="shared" si="117"/>
        <v>#NUM!</v>
      </c>
      <c r="C1073">
        <f t="shared" si="111"/>
        <v>-0.92786440347495969</v>
      </c>
      <c r="D1073">
        <f t="shared" si="114"/>
        <v>1.0777436835111727</v>
      </c>
      <c r="E1073" t="e">
        <f t="shared" si="112"/>
        <v>#NUM!</v>
      </c>
      <c r="F1073" t="e">
        <f t="shared" si="113"/>
        <v>#NUM!</v>
      </c>
      <c r="G1073" t="e">
        <f t="shared" si="115"/>
        <v>#NUM!</v>
      </c>
      <c r="H1073" t="e">
        <f t="shared" si="116"/>
        <v>#NUM!</v>
      </c>
      <c r="I1073" t="e">
        <f>SUM($G$534:H1073)</f>
        <v>#NUM!</v>
      </c>
      <c r="J1073" t="e">
        <f t="shared" si="118"/>
        <v>#NUM!</v>
      </c>
      <c r="K1073" t="e">
        <f t="shared" si="119"/>
        <v>#NUM!</v>
      </c>
    </row>
    <row r="1074" spans="1:11">
      <c r="A1074">
        <f t="shared" si="110"/>
        <v>81.083010392650365</v>
      </c>
      <c r="B1074" t="e">
        <f t="shared" si="117"/>
        <v>#NUM!</v>
      </c>
      <c r="C1074">
        <f t="shared" si="111"/>
        <v>-0.68178845580148462</v>
      </c>
      <c r="D1074">
        <f t="shared" si="114"/>
        <v>1.4667306134194338</v>
      </c>
      <c r="E1074" t="e">
        <f t="shared" si="112"/>
        <v>#NUM!</v>
      </c>
      <c r="F1074" t="e">
        <f t="shared" si="113"/>
        <v>#NUM!</v>
      </c>
      <c r="G1074" t="e">
        <f t="shared" si="115"/>
        <v>#NUM!</v>
      </c>
      <c r="H1074" t="e">
        <f t="shared" si="116"/>
        <v>#NUM!</v>
      </c>
      <c r="I1074" t="e">
        <f>SUM($G$534:H1074)</f>
        <v>#NUM!</v>
      </c>
      <c r="J1074" t="e">
        <f t="shared" si="118"/>
        <v>#NUM!</v>
      </c>
      <c r="K1074" t="e">
        <f t="shared" si="119"/>
        <v>#NUM!</v>
      </c>
    </row>
    <row r="1075" spans="1:11">
      <c r="A1075">
        <f t="shared" si="110"/>
        <v>81.232610042821307</v>
      </c>
      <c r="B1075" t="e">
        <f t="shared" si="117"/>
        <v>#NUM!</v>
      </c>
      <c r="C1075">
        <f t="shared" si="111"/>
        <v>-0.48157461880813213</v>
      </c>
      <c r="D1075">
        <f t="shared" si="114"/>
        <v>2.0765213965697344</v>
      </c>
      <c r="E1075" t="e">
        <f t="shared" si="112"/>
        <v>#NUM!</v>
      </c>
      <c r="F1075" t="e">
        <f t="shared" si="113"/>
        <v>#NUM!</v>
      </c>
      <c r="G1075" t="e">
        <f t="shared" si="115"/>
        <v>#NUM!</v>
      </c>
      <c r="H1075" t="e">
        <f t="shared" si="116"/>
        <v>#NUM!</v>
      </c>
      <c r="I1075" t="e">
        <f>SUM($G$534:H1075)</f>
        <v>#NUM!</v>
      </c>
      <c r="J1075" t="e">
        <f t="shared" si="118"/>
        <v>#NUM!</v>
      </c>
      <c r="K1075" t="e">
        <f t="shared" si="119"/>
        <v>#NUM!</v>
      </c>
    </row>
    <row r="1076" spans="1:11">
      <c r="A1076">
        <f t="shared" si="110"/>
        <v>81.382209692992248</v>
      </c>
      <c r="B1076" t="e">
        <f t="shared" si="117"/>
        <v>#NUM!</v>
      </c>
      <c r="C1076">
        <f t="shared" si="111"/>
        <v>-0.30845914892787873</v>
      </c>
      <c r="D1076">
        <f t="shared" si="114"/>
        <v>3.2419203757636361</v>
      </c>
      <c r="E1076" t="e">
        <f t="shared" si="112"/>
        <v>#NUM!</v>
      </c>
      <c r="F1076" t="e">
        <f t="shared" si="113"/>
        <v>#NUM!</v>
      </c>
      <c r="G1076" t="e">
        <f t="shared" si="115"/>
        <v>#NUM!</v>
      </c>
      <c r="H1076" t="e">
        <f t="shared" si="116"/>
        <v>#NUM!</v>
      </c>
      <c r="I1076" t="e">
        <f>SUM($G$534:H1076)</f>
        <v>#NUM!</v>
      </c>
      <c r="J1076" t="e">
        <f t="shared" si="118"/>
        <v>#NUM!</v>
      </c>
      <c r="K1076" t="e">
        <f t="shared" si="119"/>
        <v>#NUM!</v>
      </c>
    </row>
    <row r="1077" spans="1:11">
      <c r="A1077">
        <f t="shared" si="110"/>
        <v>81.531809343163189</v>
      </c>
      <c r="B1077" t="e">
        <f t="shared" si="117"/>
        <v>#NUM!</v>
      </c>
      <c r="C1077">
        <f t="shared" si="111"/>
        <v>-0.15072574825123788</v>
      </c>
      <c r="D1077">
        <f t="shared" si="114"/>
        <v>6.6345664997671498</v>
      </c>
      <c r="E1077" t="e">
        <f t="shared" si="112"/>
        <v>#NUM!</v>
      </c>
      <c r="F1077" t="e">
        <f t="shared" si="113"/>
        <v>#NUM!</v>
      </c>
      <c r="G1077" t="e">
        <f t="shared" si="115"/>
        <v>#NUM!</v>
      </c>
      <c r="H1077" t="e">
        <f t="shared" si="116"/>
        <v>#NUM!</v>
      </c>
      <c r="I1077" t="e">
        <f>SUM($G$534:H1077)</f>
        <v>#NUM!</v>
      </c>
      <c r="J1077" t="e">
        <f t="shared" si="118"/>
        <v>#NUM!</v>
      </c>
      <c r="K1077" t="e">
        <f t="shared" si="119"/>
        <v>#NUM!</v>
      </c>
    </row>
    <row r="1078" spans="1:11">
      <c r="A1078">
        <f t="shared" si="110"/>
        <v>81.681408993334131</v>
      </c>
      <c r="B1078" t="e">
        <f t="shared" si="117"/>
        <v>#NUM!</v>
      </c>
      <c r="C1078">
        <f t="shared" si="111"/>
        <v>-4.9345987365723154E-13</v>
      </c>
      <c r="D1078">
        <f t="shared" si="114"/>
        <v>2026507226592.9019</v>
      </c>
      <c r="E1078" t="e">
        <f t="shared" si="112"/>
        <v>#NUM!</v>
      </c>
      <c r="F1078" t="e">
        <f t="shared" si="113"/>
        <v>#NUM!</v>
      </c>
      <c r="G1078" t="e">
        <f t="shared" si="115"/>
        <v>#NUM!</v>
      </c>
      <c r="H1078" t="e">
        <f t="shared" si="116"/>
        <v>#NUM!</v>
      </c>
      <c r="I1078" t="e">
        <f>SUM($G$534:H1078)</f>
        <v>#NUM!</v>
      </c>
      <c r="J1078" t="e">
        <f t="shared" si="118"/>
        <v>#NUM!</v>
      </c>
      <c r="K1078" t="e">
        <f t="shared" si="119"/>
        <v>#NUM!</v>
      </c>
    </row>
    <row r="1079" spans="1:11">
      <c r="A1079">
        <f t="shared" si="110"/>
        <v>81.831008643505072</v>
      </c>
      <c r="B1079" t="e">
        <f t="shared" si="117"/>
        <v>#NUM!</v>
      </c>
      <c r="C1079">
        <f t="shared" si="111"/>
        <v>0.15072574825022855</v>
      </c>
      <c r="D1079">
        <f t="shared" si="114"/>
        <v>-6.6345664998115783</v>
      </c>
      <c r="E1079" t="e">
        <f t="shared" si="112"/>
        <v>#NUM!</v>
      </c>
      <c r="F1079" t="e">
        <f t="shared" si="113"/>
        <v>#NUM!</v>
      </c>
      <c r="G1079" t="e">
        <f t="shared" si="115"/>
        <v>#NUM!</v>
      </c>
      <c r="H1079" t="e">
        <f t="shared" si="116"/>
        <v>#NUM!</v>
      </c>
      <c r="I1079" t="e">
        <f>SUM($G$534:H1079)</f>
        <v>#NUM!</v>
      </c>
      <c r="J1079" t="e">
        <f t="shared" si="118"/>
        <v>#NUM!</v>
      </c>
      <c r="K1079" t="e">
        <f t="shared" si="119"/>
        <v>#NUM!</v>
      </c>
    </row>
    <row r="1080" spans="1:11">
      <c r="A1080">
        <f t="shared" si="110"/>
        <v>81.980608293676013</v>
      </c>
      <c r="B1080" t="e">
        <f t="shared" si="117"/>
        <v>#NUM!</v>
      </c>
      <c r="C1080">
        <f t="shared" si="111"/>
        <v>0.30845914892679793</v>
      </c>
      <c r="D1080">
        <f t="shared" si="114"/>
        <v>-3.2419203757749955</v>
      </c>
      <c r="E1080" t="e">
        <f t="shared" si="112"/>
        <v>#NUM!</v>
      </c>
      <c r="F1080" t="e">
        <f t="shared" si="113"/>
        <v>#NUM!</v>
      </c>
      <c r="G1080" t="e">
        <f t="shared" si="115"/>
        <v>#NUM!</v>
      </c>
      <c r="H1080" t="e">
        <f t="shared" si="116"/>
        <v>#NUM!</v>
      </c>
      <c r="I1080" t="e">
        <f>SUM($G$534:H1080)</f>
        <v>#NUM!</v>
      </c>
      <c r="J1080" t="e">
        <f t="shared" si="118"/>
        <v>#NUM!</v>
      </c>
      <c r="K1080" t="e">
        <f t="shared" si="119"/>
        <v>#NUM!</v>
      </c>
    </row>
    <row r="1081" spans="1:11">
      <c r="A1081">
        <f t="shared" si="110"/>
        <v>82.130207943846955</v>
      </c>
      <c r="B1081" t="e">
        <f t="shared" si="117"/>
        <v>#NUM!</v>
      </c>
      <c r="C1081">
        <f t="shared" si="111"/>
        <v>0.48157461880691632</v>
      </c>
      <c r="D1081">
        <f t="shared" si="114"/>
        <v>-2.0765213965749769</v>
      </c>
      <c r="E1081" t="e">
        <f t="shared" si="112"/>
        <v>#NUM!</v>
      </c>
      <c r="F1081" t="e">
        <f t="shared" si="113"/>
        <v>#NUM!</v>
      </c>
      <c r="G1081" t="e">
        <f t="shared" si="115"/>
        <v>#NUM!</v>
      </c>
      <c r="H1081" t="e">
        <f t="shared" si="116"/>
        <v>#NUM!</v>
      </c>
      <c r="I1081" t="e">
        <f>SUM($G$534:H1081)</f>
        <v>#NUM!</v>
      </c>
      <c r="J1081" t="e">
        <f t="shared" si="118"/>
        <v>#NUM!</v>
      </c>
      <c r="K1081" t="e">
        <f t="shared" si="119"/>
        <v>#NUM!</v>
      </c>
    </row>
    <row r="1082" spans="1:11">
      <c r="A1082">
        <f t="shared" si="110"/>
        <v>82.279807594017896</v>
      </c>
      <c r="B1082" t="e">
        <f t="shared" si="117"/>
        <v>#NUM!</v>
      </c>
      <c r="C1082">
        <f t="shared" si="111"/>
        <v>0.68178845580003899</v>
      </c>
      <c r="D1082">
        <f t="shared" si="114"/>
        <v>-1.4667306134225437</v>
      </c>
      <c r="E1082" t="e">
        <f t="shared" si="112"/>
        <v>#NUM!</v>
      </c>
      <c r="F1082" t="e">
        <f t="shared" si="113"/>
        <v>#NUM!</v>
      </c>
      <c r="G1082" t="e">
        <f t="shared" si="115"/>
        <v>#NUM!</v>
      </c>
      <c r="H1082" t="e">
        <f t="shared" si="116"/>
        <v>#NUM!</v>
      </c>
      <c r="I1082" t="e">
        <f>SUM($G$534:H1082)</f>
        <v>#NUM!</v>
      </c>
      <c r="J1082" t="e">
        <f t="shared" si="118"/>
        <v>#NUM!</v>
      </c>
      <c r="K1082" t="e">
        <f t="shared" si="119"/>
        <v>#NUM!</v>
      </c>
    </row>
    <row r="1083" spans="1:11">
      <c r="A1083">
        <f t="shared" si="110"/>
        <v>82.429407244188837</v>
      </c>
      <c r="B1083" t="e">
        <f t="shared" si="117"/>
        <v>#NUM!</v>
      </c>
      <c r="C1083">
        <f t="shared" si="111"/>
        <v>0.92786440347312316</v>
      </c>
      <c r="D1083">
        <f t="shared" si="114"/>
        <v>-1.0777436835133059</v>
      </c>
      <c r="E1083" t="e">
        <f t="shared" si="112"/>
        <v>#NUM!</v>
      </c>
      <c r="F1083" t="e">
        <f t="shared" si="113"/>
        <v>#NUM!</v>
      </c>
      <c r="G1083" t="e">
        <f t="shared" si="115"/>
        <v>#NUM!</v>
      </c>
      <c r="H1083" t="e">
        <f t="shared" si="116"/>
        <v>#NUM!</v>
      </c>
      <c r="I1083" t="e">
        <f>SUM($G$534:H1083)</f>
        <v>#NUM!</v>
      </c>
      <c r="J1083" t="e">
        <f t="shared" si="118"/>
        <v>#NUM!</v>
      </c>
      <c r="K1083" t="e">
        <f t="shared" si="119"/>
        <v>#NUM!</v>
      </c>
    </row>
    <row r="1084" spans="1:11">
      <c r="A1084">
        <f t="shared" si="110"/>
        <v>82.579006894359779</v>
      </c>
      <c r="B1084" t="e">
        <f t="shared" si="117"/>
        <v>#NUM!</v>
      </c>
      <c r="C1084">
        <f t="shared" si="111"/>
        <v>1.2539603376614161</v>
      </c>
      <c r="D1084">
        <f t="shared" si="114"/>
        <v>-0.79747338888322294</v>
      </c>
      <c r="E1084" t="e">
        <f t="shared" si="112"/>
        <v>#NUM!</v>
      </c>
      <c r="F1084" t="e">
        <f t="shared" si="113"/>
        <v>#NUM!</v>
      </c>
      <c r="G1084" t="e">
        <f t="shared" si="115"/>
        <v>#NUM!</v>
      </c>
      <c r="H1084" t="e">
        <f t="shared" si="116"/>
        <v>#NUM!</v>
      </c>
      <c r="I1084" t="e">
        <f>SUM($G$534:H1084)</f>
        <v>#NUM!</v>
      </c>
      <c r="J1084" t="e">
        <f t="shared" si="118"/>
        <v>#NUM!</v>
      </c>
      <c r="K1084" t="e">
        <f t="shared" si="119"/>
        <v>#NUM!</v>
      </c>
    </row>
    <row r="1085" spans="1:11">
      <c r="A1085">
        <f t="shared" si="110"/>
        <v>82.72860654453072</v>
      </c>
      <c r="B1085" t="e">
        <f t="shared" si="117"/>
        <v>#NUM!</v>
      </c>
      <c r="C1085">
        <f t="shared" si="111"/>
        <v>1.7320508075668701</v>
      </c>
      <c r="D1085">
        <f t="shared" si="114"/>
        <v>-0.57735026919029486</v>
      </c>
      <c r="E1085" t="e">
        <f t="shared" si="112"/>
        <v>#NUM!</v>
      </c>
      <c r="F1085" t="e">
        <f t="shared" si="113"/>
        <v>#NUM!</v>
      </c>
      <c r="G1085" t="e">
        <f t="shared" si="115"/>
        <v>#NUM!</v>
      </c>
      <c r="H1085" t="e">
        <f t="shared" si="116"/>
        <v>#NUM!</v>
      </c>
      <c r="I1085" t="e">
        <f>SUM($G$534:H1085)</f>
        <v>#NUM!</v>
      </c>
      <c r="J1085" t="e">
        <f t="shared" si="118"/>
        <v>#NUM!</v>
      </c>
      <c r="K1085" t="e">
        <f t="shared" si="119"/>
        <v>#NUM!</v>
      </c>
    </row>
    <row r="1086" spans="1:11">
      <c r="A1086">
        <f t="shared" si="110"/>
        <v>82.878206194701662</v>
      </c>
      <c r="B1086" t="e">
        <f t="shared" si="117"/>
        <v>#NUM!</v>
      </c>
      <c r="C1086">
        <f t="shared" si="111"/>
        <v>2.5479584458307869</v>
      </c>
      <c r="D1086">
        <f t="shared" si="114"/>
        <v>-0.39247107881068294</v>
      </c>
      <c r="E1086" t="e">
        <f t="shared" si="112"/>
        <v>#NUM!</v>
      </c>
      <c r="F1086" t="e">
        <f t="shared" si="113"/>
        <v>#NUM!</v>
      </c>
      <c r="G1086" t="e">
        <f t="shared" si="115"/>
        <v>#NUM!</v>
      </c>
      <c r="H1086" t="e">
        <f t="shared" si="116"/>
        <v>#NUM!</v>
      </c>
      <c r="I1086" t="e">
        <f>SUM($G$534:H1086)</f>
        <v>#NUM!</v>
      </c>
      <c r="J1086" t="e">
        <f t="shared" si="118"/>
        <v>#NUM!</v>
      </c>
      <c r="K1086" t="e">
        <f t="shared" si="119"/>
        <v>#NUM!</v>
      </c>
    </row>
    <row r="1087" spans="1:11">
      <c r="G1087" t="e">
        <f t="shared" si="115"/>
        <v>#NUM!</v>
      </c>
      <c r="H1087" t="e">
        <f t="shared" si="116"/>
        <v>#NUM!</v>
      </c>
    </row>
  </sheetData>
  <hyperlinks>
    <hyperlink ref="A491" r:id="rId1" location="c1"/>
    <hyperlink ref="A492" r:id="rId2" location="c1"/>
    <hyperlink ref="A494" r:id="rId3" location="c1"/>
    <hyperlink ref="A493" r:id="rId4" location="c1"/>
    <hyperlink ref="A487" r:id="rId5"/>
    <hyperlink ref="A488" r:id="rId6"/>
    <hyperlink ref="A489" r:id="rId7" location="c1"/>
    <hyperlink ref="A490" r:id="rId8" location="c3"/>
    <hyperlink ref="A505" r:id="rId9"/>
    <hyperlink ref="A506" r:id="rId10"/>
    <hyperlink ref="A313" r:id="rId11" location="c1"/>
    <hyperlink ref="A83" r:id="rId12"/>
    <hyperlink ref="A84" r:id="rId13"/>
    <hyperlink ref="A89" r:id="rId14" display="http://www.hef.ru.nl/~sijbrand/Reader_Peter.pdf"/>
    <hyperlink ref="A67" r:id="rId15" location="c1"/>
  </hyperlinks>
  <pageMargins left="0.7" right="0.7" top="0.75" bottom="0.75" header="0.3" footer="0.3"/>
  <drawing r:id="rId16"/>
</worksheet>
</file>

<file path=xl/worksheets/sheet5.xml><?xml version="1.0" encoding="utf-8"?>
<worksheet xmlns="http://schemas.openxmlformats.org/spreadsheetml/2006/main" xmlns:r="http://schemas.openxmlformats.org/officeDocument/2006/relationships">
  <dimension ref="A1:J68"/>
  <sheetViews>
    <sheetView workbookViewId="0">
      <selection activeCell="A71" sqref="A71"/>
    </sheetView>
  </sheetViews>
  <sheetFormatPr defaultRowHeight="14.4"/>
  <sheetData>
    <row r="1" spans="1:9">
      <c r="A1" s="1" t="s">
        <v>819</v>
      </c>
    </row>
    <row r="3" spans="1:9">
      <c r="A3" s="2" t="s">
        <v>802</v>
      </c>
    </row>
    <row r="5" spans="1:9">
      <c r="A5" s="2" t="s">
        <v>803</v>
      </c>
    </row>
    <row r="6" spans="1:9">
      <c r="A6" s="2" t="s">
        <v>807</v>
      </c>
    </row>
    <row r="7" spans="1:9">
      <c r="A7" s="2" t="s">
        <v>804</v>
      </c>
    </row>
    <row r="8" spans="1:9">
      <c r="A8" s="2" t="s">
        <v>805</v>
      </c>
    </row>
    <row r="9" spans="1:9">
      <c r="A9" s="2"/>
    </row>
    <row r="10" spans="1:9">
      <c r="A10" s="2" t="s">
        <v>808</v>
      </c>
    </row>
    <row r="12" spans="1:9">
      <c r="A12" s="2" t="s">
        <v>806</v>
      </c>
    </row>
    <row r="15" spans="1:9">
      <c r="C15">
        <v>7</v>
      </c>
      <c r="D15">
        <v>6</v>
      </c>
      <c r="E15">
        <v>5</v>
      </c>
      <c r="F15">
        <v>4</v>
      </c>
      <c r="G15">
        <v>3</v>
      </c>
      <c r="H15">
        <v>2</v>
      </c>
      <c r="I15">
        <v>1</v>
      </c>
    </row>
    <row r="16" spans="1:9">
      <c r="B16">
        <v>0</v>
      </c>
      <c r="C16" t="e">
        <f t="shared" ref="C16:I26" si="0">C$15/$B16</f>
        <v>#DIV/0!</v>
      </c>
      <c r="D16" t="e">
        <f t="shared" si="0"/>
        <v>#DIV/0!</v>
      </c>
      <c r="E16" t="e">
        <f t="shared" si="0"/>
        <v>#DIV/0!</v>
      </c>
      <c r="F16" t="e">
        <f t="shared" si="0"/>
        <v>#DIV/0!</v>
      </c>
      <c r="G16" t="e">
        <f t="shared" si="0"/>
        <v>#DIV/0!</v>
      </c>
      <c r="H16" t="e">
        <f t="shared" si="0"/>
        <v>#DIV/0!</v>
      </c>
      <c r="I16" t="e">
        <f t="shared" si="0"/>
        <v>#DIV/0!</v>
      </c>
    </row>
    <row r="17" spans="2:10">
      <c r="B17">
        <f>B16+0.01</f>
        <v>0.01</v>
      </c>
      <c r="C17">
        <f t="shared" si="0"/>
        <v>700</v>
      </c>
      <c r="D17">
        <f t="shared" si="0"/>
        <v>600</v>
      </c>
      <c r="E17">
        <f t="shared" si="0"/>
        <v>500</v>
      </c>
      <c r="F17">
        <f t="shared" si="0"/>
        <v>400</v>
      </c>
      <c r="G17">
        <f t="shared" si="0"/>
        <v>300</v>
      </c>
      <c r="H17">
        <f t="shared" si="0"/>
        <v>200</v>
      </c>
      <c r="I17">
        <f t="shared" si="0"/>
        <v>100</v>
      </c>
    </row>
    <row r="18" spans="2:10">
      <c r="B18">
        <f t="shared" ref="B18:B26" si="1">B17+0.01</f>
        <v>0.02</v>
      </c>
      <c r="C18">
        <f t="shared" si="0"/>
        <v>350</v>
      </c>
      <c r="D18">
        <f t="shared" si="0"/>
        <v>300</v>
      </c>
      <c r="E18">
        <f t="shared" si="0"/>
        <v>250</v>
      </c>
      <c r="F18">
        <f t="shared" si="0"/>
        <v>200</v>
      </c>
      <c r="G18">
        <f t="shared" si="0"/>
        <v>150</v>
      </c>
      <c r="H18">
        <f t="shared" si="0"/>
        <v>100</v>
      </c>
      <c r="I18">
        <f t="shared" si="0"/>
        <v>50</v>
      </c>
    </row>
    <row r="19" spans="2:10">
      <c r="B19">
        <f t="shared" si="1"/>
        <v>0.03</v>
      </c>
      <c r="C19">
        <f t="shared" si="0"/>
        <v>233.33333333333334</v>
      </c>
      <c r="D19">
        <f t="shared" si="0"/>
        <v>200</v>
      </c>
      <c r="E19">
        <f t="shared" si="0"/>
        <v>166.66666666666669</v>
      </c>
      <c r="F19">
        <f t="shared" si="0"/>
        <v>133.33333333333334</v>
      </c>
      <c r="G19">
        <f t="shared" si="0"/>
        <v>100</v>
      </c>
      <c r="H19">
        <f t="shared" si="0"/>
        <v>66.666666666666671</v>
      </c>
      <c r="I19">
        <f t="shared" si="0"/>
        <v>33.333333333333336</v>
      </c>
    </row>
    <row r="20" spans="2:10">
      <c r="B20">
        <f t="shared" si="1"/>
        <v>0.04</v>
      </c>
      <c r="C20">
        <f t="shared" si="0"/>
        <v>175</v>
      </c>
      <c r="D20">
        <f t="shared" si="0"/>
        <v>150</v>
      </c>
      <c r="E20">
        <f t="shared" si="0"/>
        <v>125</v>
      </c>
      <c r="F20">
        <f t="shared" si="0"/>
        <v>100</v>
      </c>
      <c r="G20">
        <f t="shared" si="0"/>
        <v>75</v>
      </c>
      <c r="H20">
        <f t="shared" si="0"/>
        <v>50</v>
      </c>
      <c r="I20">
        <f t="shared" si="0"/>
        <v>25</v>
      </c>
    </row>
    <row r="21" spans="2:10">
      <c r="B21">
        <f t="shared" si="1"/>
        <v>0.05</v>
      </c>
      <c r="C21">
        <f t="shared" si="0"/>
        <v>140</v>
      </c>
      <c r="D21">
        <f t="shared" si="0"/>
        <v>120</v>
      </c>
      <c r="E21">
        <f t="shared" si="0"/>
        <v>100</v>
      </c>
      <c r="F21">
        <f t="shared" si="0"/>
        <v>80</v>
      </c>
      <c r="G21">
        <f t="shared" si="0"/>
        <v>60</v>
      </c>
      <c r="H21">
        <f t="shared" si="0"/>
        <v>40</v>
      </c>
      <c r="I21">
        <f t="shared" si="0"/>
        <v>20</v>
      </c>
    </row>
    <row r="22" spans="2:10">
      <c r="B22">
        <f t="shared" si="1"/>
        <v>6.0000000000000005E-2</v>
      </c>
      <c r="C22">
        <f t="shared" si="0"/>
        <v>116.66666666666666</v>
      </c>
      <c r="D22">
        <f t="shared" si="0"/>
        <v>99.999999999999986</v>
      </c>
      <c r="E22">
        <f t="shared" si="0"/>
        <v>83.333333333333329</v>
      </c>
      <c r="F22">
        <f t="shared" si="0"/>
        <v>66.666666666666657</v>
      </c>
      <c r="G22">
        <f t="shared" si="0"/>
        <v>49.999999999999993</v>
      </c>
      <c r="H22">
        <f t="shared" si="0"/>
        <v>33.333333333333329</v>
      </c>
      <c r="I22">
        <f t="shared" si="0"/>
        <v>16.666666666666664</v>
      </c>
    </row>
    <row r="23" spans="2:10">
      <c r="B23">
        <f t="shared" si="1"/>
        <v>7.0000000000000007E-2</v>
      </c>
      <c r="C23">
        <f t="shared" si="0"/>
        <v>99.999999999999986</v>
      </c>
      <c r="D23">
        <f t="shared" si="0"/>
        <v>85.714285714285708</v>
      </c>
      <c r="E23">
        <f t="shared" si="0"/>
        <v>71.428571428571416</v>
      </c>
      <c r="F23">
        <f t="shared" si="0"/>
        <v>57.142857142857139</v>
      </c>
      <c r="G23">
        <f t="shared" si="0"/>
        <v>42.857142857142854</v>
      </c>
      <c r="H23">
        <f t="shared" si="0"/>
        <v>28.571428571428569</v>
      </c>
      <c r="I23">
        <f t="shared" si="0"/>
        <v>14.285714285714285</v>
      </c>
    </row>
    <row r="24" spans="2:10">
      <c r="B24">
        <f t="shared" si="1"/>
        <v>0.08</v>
      </c>
      <c r="C24">
        <f t="shared" si="0"/>
        <v>87.5</v>
      </c>
      <c r="D24">
        <f t="shared" si="0"/>
        <v>75</v>
      </c>
      <c r="E24">
        <f t="shared" si="0"/>
        <v>62.5</v>
      </c>
      <c r="F24">
        <f t="shared" si="0"/>
        <v>50</v>
      </c>
      <c r="G24">
        <f t="shared" si="0"/>
        <v>37.5</v>
      </c>
      <c r="H24">
        <f t="shared" si="0"/>
        <v>25</v>
      </c>
      <c r="I24">
        <f t="shared" si="0"/>
        <v>12.5</v>
      </c>
    </row>
    <row r="25" spans="2:10">
      <c r="B25">
        <f t="shared" si="1"/>
        <v>0.09</v>
      </c>
      <c r="C25">
        <f t="shared" si="0"/>
        <v>77.777777777777786</v>
      </c>
      <c r="D25">
        <f t="shared" si="0"/>
        <v>66.666666666666671</v>
      </c>
      <c r="E25">
        <f t="shared" si="0"/>
        <v>55.555555555555557</v>
      </c>
      <c r="F25">
        <f t="shared" si="0"/>
        <v>44.444444444444443</v>
      </c>
      <c r="G25">
        <f t="shared" si="0"/>
        <v>33.333333333333336</v>
      </c>
      <c r="H25">
        <f t="shared" si="0"/>
        <v>22.222222222222221</v>
      </c>
      <c r="I25">
        <f t="shared" si="0"/>
        <v>11.111111111111111</v>
      </c>
    </row>
    <row r="26" spans="2:10">
      <c r="B26">
        <f t="shared" si="1"/>
        <v>9.9999999999999992E-2</v>
      </c>
      <c r="C26">
        <f t="shared" si="0"/>
        <v>70</v>
      </c>
      <c r="D26">
        <f t="shared" si="0"/>
        <v>60.000000000000007</v>
      </c>
      <c r="E26">
        <f t="shared" si="0"/>
        <v>50.000000000000007</v>
      </c>
      <c r="F26">
        <f t="shared" si="0"/>
        <v>40</v>
      </c>
      <c r="G26">
        <f t="shared" si="0"/>
        <v>30.000000000000004</v>
      </c>
      <c r="H26">
        <f t="shared" si="0"/>
        <v>20</v>
      </c>
      <c r="I26">
        <f t="shared" si="0"/>
        <v>10</v>
      </c>
    </row>
    <row r="29" spans="2:10">
      <c r="B29">
        <v>0.05</v>
      </c>
      <c r="J29">
        <v>20</v>
      </c>
    </row>
    <row r="30" spans="2:10">
      <c r="B30">
        <v>9.9000000000000005E-2</v>
      </c>
      <c r="J30">
        <v>20</v>
      </c>
    </row>
    <row r="32" spans="2:10">
      <c r="B32">
        <v>0.05</v>
      </c>
      <c r="J32">
        <v>40</v>
      </c>
    </row>
    <row r="33" spans="1:10">
      <c r="B33">
        <v>7.3999999999999996E-2</v>
      </c>
      <c r="J33">
        <v>40</v>
      </c>
    </row>
    <row r="35" spans="1:10">
      <c r="B35">
        <v>0.05</v>
      </c>
      <c r="J35">
        <v>60</v>
      </c>
    </row>
    <row r="36" spans="1:10">
      <c r="B36">
        <v>6.6000000000000003E-2</v>
      </c>
      <c r="J36">
        <v>60</v>
      </c>
    </row>
    <row r="38" spans="1:10">
      <c r="B38">
        <v>0.05</v>
      </c>
      <c r="J38">
        <v>80</v>
      </c>
    </row>
    <row r="39" spans="1:10">
      <c r="B39">
        <v>6.2100000000000002E-2</v>
      </c>
      <c r="J39">
        <v>80</v>
      </c>
    </row>
    <row r="41" spans="1:10">
      <c r="A41" s="2" t="s">
        <v>809</v>
      </c>
    </row>
    <row r="43" spans="1:10">
      <c r="A43" s="2" t="s">
        <v>820</v>
      </c>
    </row>
    <row r="44" spans="1:10">
      <c r="A44" s="2" t="s">
        <v>821</v>
      </c>
    </row>
    <row r="45" spans="1:10">
      <c r="A45" s="2"/>
    </row>
    <row r="46" spans="1:10">
      <c r="A46" s="2" t="s">
        <v>810</v>
      </c>
    </row>
    <row r="47" spans="1:10">
      <c r="A47" s="2"/>
    </row>
    <row r="48" spans="1:10" ht="18">
      <c r="A48" s="71" t="s">
        <v>823</v>
      </c>
    </row>
    <row r="49" spans="1:1" ht="18">
      <c r="A49" s="71" t="s">
        <v>824</v>
      </c>
    </row>
    <row r="50" spans="1:1" ht="18">
      <c r="A50" s="71" t="s">
        <v>825</v>
      </c>
    </row>
    <row r="51" spans="1:1" ht="18">
      <c r="A51" s="71" t="s">
        <v>826</v>
      </c>
    </row>
    <row r="52" spans="1:1">
      <c r="A52" s="2"/>
    </row>
    <row r="53" spans="1:1">
      <c r="A53" s="2" t="s">
        <v>811</v>
      </c>
    </row>
    <row r="54" spans="1:1">
      <c r="A54" s="2" t="s">
        <v>812</v>
      </c>
    </row>
    <row r="56" spans="1:1">
      <c r="A56" s="2" t="s">
        <v>822</v>
      </c>
    </row>
    <row r="57" spans="1:1">
      <c r="A57" s="2" t="s">
        <v>813</v>
      </c>
    </row>
    <row r="58" spans="1:1">
      <c r="A58" s="2" t="s">
        <v>814</v>
      </c>
    </row>
    <row r="59" spans="1:1">
      <c r="A59" s="2" t="s">
        <v>815</v>
      </c>
    </row>
    <row r="60" spans="1:1">
      <c r="A60" s="2" t="s">
        <v>816</v>
      </c>
    </row>
    <row r="62" spans="1:1" ht="21">
      <c r="A62" s="27" t="s">
        <v>817</v>
      </c>
    </row>
    <row r="63" spans="1:1" ht="21">
      <c r="A63" s="27" t="s">
        <v>818</v>
      </c>
    </row>
    <row r="66" spans="1:1" ht="18">
      <c r="A66" s="72" t="s">
        <v>828</v>
      </c>
    </row>
    <row r="67" spans="1:1" ht="18">
      <c r="A67" s="72" t="s">
        <v>827</v>
      </c>
    </row>
    <row r="68" spans="1:1" ht="18">
      <c r="A68" s="72" t="s">
        <v>829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M68"/>
  <sheetViews>
    <sheetView workbookViewId="0">
      <selection activeCell="F65" sqref="F65"/>
    </sheetView>
  </sheetViews>
  <sheetFormatPr defaultRowHeight="14.4"/>
  <sheetData>
    <row r="1" spans="1:13">
      <c r="A1" s="1" t="s">
        <v>754</v>
      </c>
      <c r="F1" s="2" t="s">
        <v>789</v>
      </c>
    </row>
    <row r="3" spans="1:13">
      <c r="A3" s="2" t="s">
        <v>758</v>
      </c>
    </row>
    <row r="5" spans="1:13">
      <c r="A5" s="2" t="s">
        <v>767</v>
      </c>
    </row>
    <row r="6" spans="1:13">
      <c r="A6" s="2" t="s">
        <v>759</v>
      </c>
    </row>
    <row r="7" spans="1:13">
      <c r="A7" s="2" t="s">
        <v>760</v>
      </c>
    </row>
    <row r="8" spans="1:13">
      <c r="A8" s="10" t="s">
        <v>755</v>
      </c>
      <c r="B8" s="2" t="s">
        <v>769</v>
      </c>
      <c r="I8" s="2" t="s">
        <v>775</v>
      </c>
    </row>
    <row r="9" spans="1:13">
      <c r="A9" s="70" t="s">
        <v>756</v>
      </c>
      <c r="B9" s="2" t="s">
        <v>757</v>
      </c>
    </row>
    <row r="11" spans="1:13">
      <c r="A11" s="2" t="s">
        <v>762</v>
      </c>
    </row>
    <row r="12" spans="1:13" ht="16.2">
      <c r="A12" s="2" t="s">
        <v>761</v>
      </c>
      <c r="B12" s="2"/>
    </row>
    <row r="13" spans="1:13">
      <c r="A13" s="2" t="s">
        <v>763</v>
      </c>
    </row>
    <row r="14" spans="1:13">
      <c r="A14" s="2" t="s">
        <v>768</v>
      </c>
    </row>
    <row r="16" spans="1:13">
      <c r="A16" s="2" t="s">
        <v>771</v>
      </c>
      <c r="L16" s="2"/>
      <c r="M16" s="2"/>
    </row>
    <row r="17" spans="1:13">
      <c r="A17" s="2"/>
      <c r="K17" s="2"/>
      <c r="L17" s="2"/>
      <c r="M17" s="2"/>
    </row>
    <row r="18" spans="1:13" ht="16.2">
      <c r="A18" s="2" t="s">
        <v>764</v>
      </c>
      <c r="G18" s="2" t="s">
        <v>765</v>
      </c>
      <c r="K18" s="2" t="s">
        <v>776</v>
      </c>
      <c r="L18" s="2"/>
      <c r="M18" s="2"/>
    </row>
    <row r="19" spans="1:13" ht="16.2">
      <c r="A19" s="2" t="s">
        <v>783</v>
      </c>
      <c r="K19" s="2" t="s">
        <v>777</v>
      </c>
    </row>
    <row r="21" spans="1:13" ht="16.2">
      <c r="A21" s="2" t="s">
        <v>770</v>
      </c>
    </row>
    <row r="23" spans="1:13">
      <c r="A23" s="2" t="s">
        <v>766</v>
      </c>
    </row>
    <row r="25" spans="1:13" ht="16.2">
      <c r="A25" s="2" t="s">
        <v>772</v>
      </c>
    </row>
    <row r="27" spans="1:13" ht="16.2">
      <c r="A27" s="2" t="s">
        <v>773</v>
      </c>
    </row>
    <row r="29" spans="1:13" ht="16.2">
      <c r="A29" s="2" t="s">
        <v>774</v>
      </c>
    </row>
    <row r="30" spans="1:13">
      <c r="F30" s="16"/>
      <c r="I30" s="16"/>
    </row>
    <row r="31" spans="1:13">
      <c r="A31" s="2" t="s">
        <v>778</v>
      </c>
    </row>
    <row r="33" spans="1:13" ht="16.2">
      <c r="A33" s="2" t="s">
        <v>784</v>
      </c>
      <c r="M33" s="2" t="s">
        <v>782</v>
      </c>
    </row>
    <row r="35" spans="1:13">
      <c r="A35" s="2" t="s">
        <v>779</v>
      </c>
    </row>
    <row r="37" spans="1:13" ht="16.2">
      <c r="A37" s="2" t="s">
        <v>786</v>
      </c>
    </row>
    <row r="39" spans="1:13" ht="16.2">
      <c r="A39" s="2" t="s">
        <v>785</v>
      </c>
    </row>
    <row r="41" spans="1:13" ht="16.2">
      <c r="A41" s="2" t="s">
        <v>787</v>
      </c>
    </row>
    <row r="43" spans="1:13">
      <c r="A43" s="2" t="s">
        <v>788</v>
      </c>
    </row>
    <row r="45" spans="1:13">
      <c r="A45" s="2" t="s">
        <v>799</v>
      </c>
    </row>
    <row r="46" spans="1:13">
      <c r="A46" s="2"/>
    </row>
    <row r="47" spans="1:13">
      <c r="A47" s="2" t="s">
        <v>793</v>
      </c>
    </row>
    <row r="48" spans="1:13">
      <c r="A48" s="2"/>
    </row>
    <row r="49" spans="1:1">
      <c r="A49" s="2" t="s">
        <v>791</v>
      </c>
    </row>
    <row r="50" spans="1:1">
      <c r="A50" s="2" t="s">
        <v>792</v>
      </c>
    </row>
    <row r="51" spans="1:1">
      <c r="A51" s="2"/>
    </row>
    <row r="52" spans="1:1">
      <c r="A52" s="2" t="s">
        <v>797</v>
      </c>
    </row>
    <row r="53" spans="1:1">
      <c r="A53" s="2" t="s">
        <v>798</v>
      </c>
    </row>
    <row r="55" spans="1:1">
      <c r="A55" s="2" t="s">
        <v>794</v>
      </c>
    </row>
    <row r="56" spans="1:1">
      <c r="A56" s="2" t="s">
        <v>795</v>
      </c>
    </row>
    <row r="59" spans="1:1">
      <c r="A59" s="2" t="s">
        <v>781</v>
      </c>
    </row>
    <row r="60" spans="1:1">
      <c r="A60" s="2" t="s">
        <v>780</v>
      </c>
    </row>
    <row r="62" spans="1:1" ht="16.2">
      <c r="A62" s="2" t="s">
        <v>790</v>
      </c>
    </row>
    <row r="63" spans="1:1">
      <c r="A63" s="2"/>
    </row>
    <row r="64" spans="1:1">
      <c r="A64" s="2" t="s">
        <v>800</v>
      </c>
    </row>
    <row r="65" spans="1:1">
      <c r="A65" s="2" t="s">
        <v>801</v>
      </c>
    </row>
    <row r="67" spans="1:1">
      <c r="A67" s="2" t="s">
        <v>796</v>
      </c>
    </row>
    <row r="68" spans="1:1">
      <c r="A68" s="1"/>
    </row>
  </sheetData>
  <hyperlinks>
    <hyperlink ref="A9" r:id="rId1" location="c1"/>
    <hyperlink ref="A8" r:id="rId2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J114"/>
  <sheetViews>
    <sheetView workbookViewId="0">
      <selection activeCell="Q65" sqref="Q65"/>
    </sheetView>
  </sheetViews>
  <sheetFormatPr defaultRowHeight="14.4"/>
  <sheetData>
    <row r="1" spans="1:1">
      <c r="A1" s="2" t="s">
        <v>732</v>
      </c>
    </row>
    <row r="2" spans="1:1">
      <c r="A2" s="2"/>
    </row>
    <row r="3" spans="1:1">
      <c r="A3" s="2" t="s">
        <v>738</v>
      </c>
    </row>
    <row r="4" spans="1:1">
      <c r="A4" s="2" t="s">
        <v>743</v>
      </c>
    </row>
    <row r="5" spans="1:1">
      <c r="A5" s="2"/>
    </row>
    <row r="6" spans="1:1">
      <c r="A6" s="2" t="s">
        <v>411</v>
      </c>
    </row>
    <row r="7" spans="1:1">
      <c r="A7" s="2" t="s">
        <v>425</v>
      </c>
    </row>
    <row r="8" spans="1:1">
      <c r="A8" s="2" t="s">
        <v>751</v>
      </c>
    </row>
    <row r="9" spans="1:1">
      <c r="A9" s="2"/>
    </row>
    <row r="10" spans="1:1">
      <c r="A10" s="2" t="s">
        <v>745</v>
      </c>
    </row>
    <row r="11" spans="1:1">
      <c r="A11" s="2" t="s">
        <v>746</v>
      </c>
    </row>
    <row r="12" spans="1:1">
      <c r="A12" s="2"/>
    </row>
    <row r="13" spans="1:1">
      <c r="A13" s="2"/>
    </row>
    <row r="14" spans="1:1">
      <c r="A14" s="1" t="s">
        <v>736</v>
      </c>
    </row>
    <row r="16" spans="1:1">
      <c r="A16" s="2" t="s">
        <v>725</v>
      </c>
    </row>
    <row r="17" spans="1:6">
      <c r="A17" s="2" t="s">
        <v>728</v>
      </c>
    </row>
    <row r="18" spans="1:6">
      <c r="A18" s="2" t="s">
        <v>733</v>
      </c>
    </row>
    <row r="19" spans="1:6">
      <c r="B19" s="3"/>
      <c r="F19" s="3"/>
    </row>
    <row r="20" spans="1:6" ht="16.2">
      <c r="A20" s="2" t="s">
        <v>729</v>
      </c>
      <c r="B20" s="3"/>
      <c r="F20" s="3"/>
    </row>
    <row r="21" spans="1:6">
      <c r="A21" s="2"/>
      <c r="B21" s="3"/>
      <c r="F21" s="3"/>
    </row>
    <row r="22" spans="1:6">
      <c r="A22" s="2" t="s">
        <v>730</v>
      </c>
      <c r="B22" s="3"/>
      <c r="F22" s="3"/>
    </row>
    <row r="23" spans="1:6" ht="16.2">
      <c r="A23" s="2" t="s">
        <v>724</v>
      </c>
      <c r="B23" s="3"/>
      <c r="F23" s="3"/>
    </row>
    <row r="24" spans="1:6">
      <c r="A24" s="2"/>
      <c r="B24" s="3"/>
      <c r="F24" s="3"/>
    </row>
    <row r="25" spans="1:6">
      <c r="A25" s="2" t="s">
        <v>731</v>
      </c>
      <c r="B25" s="3"/>
      <c r="F25" s="3"/>
    </row>
    <row r="26" spans="1:6">
      <c r="A26" s="2" t="s">
        <v>734</v>
      </c>
      <c r="B26" s="3"/>
      <c r="F26" s="3"/>
    </row>
    <row r="27" spans="1:6">
      <c r="A27" s="2"/>
      <c r="B27" s="3"/>
      <c r="F27" s="3"/>
    </row>
    <row r="28" spans="1:6">
      <c r="A28" s="2" t="s">
        <v>735</v>
      </c>
      <c r="B28" s="3"/>
      <c r="F28" s="3"/>
    </row>
    <row r="29" spans="1:6">
      <c r="A29" s="2"/>
      <c r="B29" s="3"/>
      <c r="F29" s="3"/>
    </row>
    <row r="30" spans="1:6" ht="16.2">
      <c r="A30" s="2" t="s">
        <v>747</v>
      </c>
      <c r="B30" s="3"/>
      <c r="F30" s="3"/>
    </row>
    <row r="31" spans="1:6">
      <c r="A31" s="2"/>
      <c r="B31" s="3"/>
      <c r="F31" s="3"/>
    </row>
    <row r="32" spans="1:6">
      <c r="A32" s="2" t="s">
        <v>737</v>
      </c>
      <c r="B32" s="3"/>
      <c r="F32" s="3"/>
    </row>
    <row r="33" spans="1:6">
      <c r="A33" s="2" t="s">
        <v>748</v>
      </c>
      <c r="B33" s="3"/>
      <c r="F33" s="3"/>
    </row>
    <row r="34" spans="1:6">
      <c r="A34" s="2" t="s">
        <v>749</v>
      </c>
      <c r="B34" s="3"/>
      <c r="F34" s="3"/>
    </row>
    <row r="35" spans="1:6">
      <c r="A35" s="2"/>
      <c r="B35" s="3"/>
      <c r="F35" s="3"/>
    </row>
    <row r="36" spans="1:6" ht="16.2">
      <c r="A36" s="2" t="s">
        <v>744</v>
      </c>
      <c r="B36" s="3"/>
      <c r="F36" s="3"/>
    </row>
    <row r="37" spans="1:6">
      <c r="A37" s="2" t="s">
        <v>739</v>
      </c>
      <c r="B37" s="3"/>
      <c r="F37" s="3"/>
    </row>
    <row r="38" spans="1:6">
      <c r="A38" s="2"/>
      <c r="B38" s="3"/>
      <c r="F38" s="3"/>
    </row>
    <row r="39" spans="1:6">
      <c r="B39" s="3"/>
      <c r="F39" s="3"/>
    </row>
    <row r="40" spans="1:6">
      <c r="A40" s="1" t="s">
        <v>726</v>
      </c>
    </row>
    <row r="42" spans="1:6">
      <c r="A42" s="2" t="s">
        <v>727</v>
      </c>
    </row>
    <row r="43" spans="1:6">
      <c r="A43" s="2" t="s">
        <v>409</v>
      </c>
    </row>
    <row r="44" spans="1:6">
      <c r="A44" s="2"/>
    </row>
    <row r="45" spans="1:6">
      <c r="A45" s="2" t="s">
        <v>451</v>
      </c>
    </row>
    <row r="46" spans="1:6">
      <c r="A46" s="2"/>
    </row>
    <row r="47" spans="1:6">
      <c r="A47" s="2" t="s">
        <v>410</v>
      </c>
    </row>
    <row r="48" spans="1:6">
      <c r="A48" s="2"/>
    </row>
    <row r="49" spans="1:7" ht="16.8">
      <c r="A49" s="2" t="s">
        <v>413</v>
      </c>
    </row>
    <row r="50" spans="1:7">
      <c r="A50" s="2"/>
    </row>
    <row r="51" spans="1:7" ht="16.2">
      <c r="A51" s="2" t="s">
        <v>393</v>
      </c>
      <c r="D51" s="16" t="s">
        <v>426</v>
      </c>
      <c r="E51" s="2"/>
    </row>
    <row r="53" spans="1:7">
      <c r="A53" s="2" t="s">
        <v>427</v>
      </c>
    </row>
    <row r="55" spans="1:7" s="2" customFormat="1">
      <c r="B55" s="2" t="s">
        <v>1</v>
      </c>
      <c r="C55" s="2" t="s">
        <v>2</v>
      </c>
      <c r="D55" s="2" t="s">
        <v>132</v>
      </c>
      <c r="E55" s="2" t="s">
        <v>3</v>
      </c>
    </row>
    <row r="57" spans="1:7">
      <c r="A57" s="2" t="s">
        <v>418</v>
      </c>
    </row>
    <row r="59" spans="1:7" ht="16.2">
      <c r="A59" s="2" t="s">
        <v>394</v>
      </c>
    </row>
    <row r="60" spans="1:7">
      <c r="A60" s="2"/>
      <c r="G60" s="2" t="s">
        <v>434</v>
      </c>
    </row>
    <row r="61" spans="1:7" ht="16.2">
      <c r="A61" s="2" t="s">
        <v>137</v>
      </c>
    </row>
    <row r="62" spans="1:7">
      <c r="A62" s="2"/>
    </row>
    <row r="63" spans="1:7" ht="16.2">
      <c r="A63" s="2" t="s">
        <v>397</v>
      </c>
      <c r="F63" s="16" t="s">
        <v>398</v>
      </c>
      <c r="G63" s="16" t="s">
        <v>399</v>
      </c>
    </row>
    <row r="64" spans="1:7">
      <c r="A64" s="2"/>
    </row>
    <row r="65" spans="1:10">
      <c r="A65" s="2" t="s">
        <v>402</v>
      </c>
    </row>
    <row r="67" spans="1:10" ht="16.2">
      <c r="B67" s="16" t="s">
        <v>428</v>
      </c>
      <c r="G67" s="2" t="s">
        <v>403</v>
      </c>
      <c r="H67" s="16" t="s">
        <v>146</v>
      </c>
    </row>
    <row r="69" spans="1:10">
      <c r="A69" s="2" t="s">
        <v>404</v>
      </c>
    </row>
    <row r="71" spans="1:10">
      <c r="B71" s="3"/>
      <c r="C71" s="2" t="s">
        <v>400</v>
      </c>
      <c r="F71" s="3"/>
      <c r="G71" s="2" t="s">
        <v>401</v>
      </c>
      <c r="J71" s="2"/>
    </row>
    <row r="72" spans="1:10">
      <c r="B72" s="3"/>
      <c r="C72" t="s">
        <v>4</v>
      </c>
      <c r="F72" s="3"/>
      <c r="G72" t="s">
        <v>4</v>
      </c>
    </row>
    <row r="73" spans="1:10">
      <c r="B73" s="3"/>
      <c r="F73" s="3"/>
      <c r="J73" s="17"/>
    </row>
    <row r="74" spans="1:10">
      <c r="A74" s="2" t="s">
        <v>752</v>
      </c>
      <c r="B74" s="3"/>
      <c r="F74" s="3"/>
      <c r="G74" s="2"/>
      <c r="J74" s="17"/>
    </row>
    <row r="75" spans="1:10">
      <c r="B75" s="3"/>
      <c r="F75" s="3"/>
      <c r="J75" s="17"/>
    </row>
    <row r="76" spans="1:10">
      <c r="A76" s="2" t="s">
        <v>429</v>
      </c>
      <c r="B76" s="3"/>
      <c r="F76" s="3"/>
      <c r="J76" s="17"/>
    </row>
    <row r="77" spans="1:10">
      <c r="B77" s="3"/>
      <c r="F77" s="3"/>
    </row>
    <row r="78" spans="1:10" ht="16.2">
      <c r="A78" s="2" t="s">
        <v>430</v>
      </c>
      <c r="B78" s="3"/>
      <c r="F78" s="3"/>
    </row>
    <row r="79" spans="1:10">
      <c r="B79" s="3"/>
      <c r="F79" s="3"/>
    </row>
    <row r="80" spans="1:10">
      <c r="A80" s="2" t="s">
        <v>414</v>
      </c>
    </row>
    <row r="81" spans="1:1">
      <c r="A81" s="2" t="s">
        <v>424</v>
      </c>
    </row>
    <row r="82" spans="1:1">
      <c r="A82" s="2"/>
    </row>
    <row r="83" spans="1:1">
      <c r="A83" s="2" t="s">
        <v>436</v>
      </c>
    </row>
    <row r="84" spans="1:1">
      <c r="A84" s="2"/>
    </row>
    <row r="85" spans="1:1">
      <c r="A85" s="2" t="s">
        <v>423</v>
      </c>
    </row>
    <row r="86" spans="1:1">
      <c r="A86" s="19"/>
    </row>
    <row r="87" spans="1:1">
      <c r="A87" s="2" t="s">
        <v>415</v>
      </c>
    </row>
    <row r="88" spans="1:1">
      <c r="A88" s="2" t="s">
        <v>416</v>
      </c>
    </row>
    <row r="89" spans="1:1">
      <c r="A89" s="2" t="s">
        <v>419</v>
      </c>
    </row>
    <row r="90" spans="1:1">
      <c r="A90" s="2"/>
    </row>
    <row r="91" spans="1:1">
      <c r="A91" s="2" t="s">
        <v>405</v>
      </c>
    </row>
    <row r="92" spans="1:1">
      <c r="A92" s="2" t="s">
        <v>406</v>
      </c>
    </row>
    <row r="94" spans="1:1">
      <c r="A94" s="2" t="s">
        <v>412</v>
      </c>
    </row>
    <row r="95" spans="1:1">
      <c r="A95" s="2" t="s">
        <v>407</v>
      </c>
    </row>
    <row r="96" spans="1:1">
      <c r="A96" s="2" t="s">
        <v>408</v>
      </c>
    </row>
    <row r="98" spans="1:1">
      <c r="A98" s="2" t="s">
        <v>420</v>
      </c>
    </row>
    <row r="100" spans="1:1">
      <c r="A100" s="2" t="s">
        <v>445</v>
      </c>
    </row>
    <row r="101" spans="1:1">
      <c r="A101" s="2" t="s">
        <v>446</v>
      </c>
    </row>
    <row r="102" spans="1:1" ht="16.2">
      <c r="A102" s="2" t="s">
        <v>452</v>
      </c>
    </row>
    <row r="103" spans="1:1">
      <c r="A103" s="2" t="s">
        <v>453</v>
      </c>
    </row>
    <row r="104" spans="1:1">
      <c r="A104" s="2" t="s">
        <v>454</v>
      </c>
    </row>
    <row r="105" spans="1:1">
      <c r="A105" s="2" t="s">
        <v>455</v>
      </c>
    </row>
    <row r="106" spans="1:1">
      <c r="A106" s="2"/>
    </row>
    <row r="107" spans="1:1">
      <c r="A107" s="2" t="s">
        <v>447</v>
      </c>
    </row>
    <row r="108" spans="1:1">
      <c r="A108" s="2" t="s">
        <v>417</v>
      </c>
    </row>
    <row r="109" spans="1:1">
      <c r="A109" s="19"/>
    </row>
    <row r="110" spans="1:1">
      <c r="A110" s="2" t="s">
        <v>421</v>
      </c>
    </row>
    <row r="111" spans="1:1">
      <c r="A111" s="2" t="s">
        <v>422</v>
      </c>
    </row>
    <row r="112" spans="1:1">
      <c r="A112" s="19"/>
    </row>
    <row r="113" spans="1:1">
      <c r="A113" s="2" t="s">
        <v>750</v>
      </c>
    </row>
    <row r="114" spans="1:1">
      <c r="A114" s="2" t="s">
        <v>437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7</vt:i4>
      </vt:variant>
    </vt:vector>
  </HeadingPairs>
  <TitlesOfParts>
    <vt:vector size="7" baseType="lpstr">
      <vt:lpstr>Trilling</vt:lpstr>
      <vt:lpstr>Golf</vt:lpstr>
      <vt:lpstr>Schrodinger</vt:lpstr>
      <vt:lpstr>Quantum Box</vt:lpstr>
      <vt:lpstr>Overstap</vt:lpstr>
      <vt:lpstr>Algemeen</vt:lpstr>
      <vt:lpstr>Hypothetical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2012-12-18T19:43:53Z</dcterms:created>
  <dcterms:modified xsi:type="dcterms:W3CDTF">2013-02-28T09:39:12Z</dcterms:modified>
</cp:coreProperties>
</file>